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zflsv01\事業執行課R05\06：一般型  債務負担分（14回～）\13：HP掲載物（ガイドブック・記載例）\05：【賃金引上げ枠・賃上げ加点】セルフチェックシート\"/>
    </mc:Choice>
  </mc:AlternateContent>
  <xr:revisionPtr revIDLastSave="0" documentId="13_ncr:1_{24345019-E8E2-4ED0-A391-EA5AEFFAF4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賃金引上げ枠（＋50円以上)】セルフチェックシート" sheetId="8" r:id="rId1"/>
    <sheet name="【賃上げ加点（＋30円以上)】セルフチェックシート" sheetId="10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'【賃金引上げ枠（＋50円以上)】セルフチェックシート'!$A$2:$L$81</definedName>
    <definedName name="_xlnm.Print_Area" localSheetId="1">'【賃上げ加点（＋30円以上)】セルフチェックシート'!$A$2:$L$81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 s="1"/>
  <c r="J15" i="10"/>
  <c r="I15" i="10" s="1"/>
  <c r="J14" i="10"/>
  <c r="I14" i="10" s="1"/>
  <c r="E104" i="10"/>
  <c r="C104" i="10"/>
  <c r="B104" i="10"/>
  <c r="E103" i="10"/>
  <c r="C103" i="10"/>
  <c r="B103" i="10"/>
  <c r="B100" i="10"/>
  <c r="C94" i="10"/>
  <c r="I90" i="10"/>
  <c r="I88" i="10"/>
  <c r="H88" i="10"/>
  <c r="I87" i="10"/>
  <c r="H87" i="10"/>
  <c r="E87" i="10"/>
  <c r="C87" i="10"/>
  <c r="E86" i="10"/>
  <c r="C86" i="10"/>
  <c r="I11" i="10" s="1"/>
  <c r="B99" i="10" s="1"/>
  <c r="H76" i="10"/>
  <c r="K68" i="10"/>
  <c r="F72" i="10" s="1"/>
  <c r="I63" i="10"/>
  <c r="H45" i="10"/>
  <c r="H90" i="10" s="1"/>
  <c r="K37" i="10"/>
  <c r="F41" i="10" s="1"/>
  <c r="I32" i="10"/>
  <c r="E104" i="8"/>
  <c r="C104" i="8"/>
  <c r="B104" i="8"/>
  <c r="B103" i="8"/>
  <c r="E103" i="8"/>
  <c r="C103" i="8"/>
  <c r="K37" i="8"/>
  <c r="F41" i="8" s="1"/>
  <c r="D103" i="8" s="1"/>
  <c r="C86" i="8"/>
  <c r="H45" i="8"/>
  <c r="H76" i="8"/>
  <c r="B100" i="8"/>
  <c r="F18" i="10" l="1"/>
  <c r="F17" i="10"/>
  <c r="D103" i="10"/>
  <c r="I41" i="10"/>
  <c r="H89" i="10" s="1"/>
  <c r="H91" i="10" s="1"/>
  <c r="G103" i="10"/>
  <c r="B49" i="10" s="1"/>
  <c r="I72" i="10"/>
  <c r="I89" i="10" s="1"/>
  <c r="I91" i="10" s="1"/>
  <c r="D104" i="10"/>
  <c r="G104" i="10" s="1"/>
  <c r="B80" i="10" s="1"/>
  <c r="G103" i="8"/>
  <c r="B49" i="8" s="1"/>
  <c r="I87" i="8"/>
  <c r="H87" i="8"/>
  <c r="E87" i="8"/>
  <c r="I11" i="8" s="1"/>
  <c r="C87" i="8"/>
  <c r="E86" i="8"/>
  <c r="K68" i="8"/>
  <c r="F72" i="8" s="1"/>
  <c r="D104" i="8" s="1"/>
  <c r="G104" i="8" s="1"/>
  <c r="B80" i="8" s="1"/>
  <c r="I63" i="8"/>
  <c r="I88" i="8" s="1"/>
  <c r="I41" i="8"/>
  <c r="I32" i="8"/>
  <c r="H88" i="8" s="1"/>
  <c r="J15" i="8" l="1"/>
  <c r="J14" i="8"/>
  <c r="I14" i="8" s="1"/>
  <c r="H90" i="8"/>
  <c r="H89" i="8"/>
  <c r="I90" i="8"/>
  <c r="J16" i="8" l="1"/>
  <c r="I16" i="8" s="1"/>
  <c r="I15" i="8"/>
  <c r="B99" i="8"/>
  <c r="C94" i="8"/>
  <c r="F17" i="8"/>
  <c r="H91" i="8"/>
  <c r="I72" i="8"/>
  <c r="I89" i="8" s="1"/>
  <c r="I91" i="8" s="1"/>
  <c r="F18" i="8" l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BH26" i="1" l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<sst xmlns="http://schemas.openxmlformats.org/spreadsheetml/2006/main" count="399" uniqueCount="194">
  <si>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</si>
  <si>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</si>
  <si>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</si>
  <si>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</si>
  <si>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</si>
  <si>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</si>
  <si>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</si>
  <si>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</si>
  <si>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</si>
  <si>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</si>
  <si>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</si>
  <si>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</si>
  <si>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</si>
  <si>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</si>
  <si>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</si>
  <si>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</si>
  <si>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</si>
  <si>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</si>
  <si>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</si>
  <si>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</si>
  <si>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</si>
  <si>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</si>
  <si>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</si>
  <si>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</si>
  <si>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</si>
  <si>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</si>
  <si>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</si>
  <si>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</si>
  <si>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</si>
  <si>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</si>
  <si>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</si>
  <si>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</si>
  <si>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</si>
  <si>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</si>
  <si>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</si>
  <si>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</si>
  <si>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</si>
  <si>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</si>
  <si>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</si>
  <si>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</si>
  <si>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</si>
  <si>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</si>
  <si>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</si>
  <si>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</si>
  <si>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</si>
  <si>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</si>
  <si>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</si>
  <si>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</si>
  <si>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</si>
  <si>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</si>
  <si>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</si>
  <si>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</si>
  <si>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</si>
  <si>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</si>
  <si>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</si>
  <si>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</si>
  <si>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</si>
  <si>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</si>
  <si>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</si>
  <si>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</si>
  <si>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</si>
  <si>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</si>
  <si>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</si>
  <si>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</si>
  <si>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</si>
  <si>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</si>
  <si>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</si>
  <si>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</si>
  <si>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</si>
  <si>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</si>
  <si>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</si>
  <si>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</si>
  <si>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</si>
  <si>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</si>
  <si>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</si>
  <si>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</si>
  <si>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</si>
  <si>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</si>
  <si>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</si>
  <si>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</si>
  <si>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</si>
  <si>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</si>
  <si>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</si>
  <si>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</si>
  <si>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</si>
  <si>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</si>
  <si>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</si>
  <si>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</si>
  <si>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</si>
  <si>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</si>
  <si>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</si>
  <si>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</si>
  <si>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</si>
  <si>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</si>
  <si>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</si>
  <si>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</si>
  <si>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</si>
  <si>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</si>
  <si>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</si>
  <si>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</si>
  <si>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</si>
  <si>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</si>
  <si>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</si>
  <si>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</si>
  <si>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</si>
  <si>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</si>
  <si>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</si>
  <si>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</si>
  <si>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</si>
  <si>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</si>
  <si>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</si>
  <si>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</si>
  <si>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</si>
  <si>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</si>
  <si>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</si>
  <si>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</si>
  <si>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</si>
  <si>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</si>
  <si>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</si>
  <si>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</si>
  <si>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</si>
  <si>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</si>
  <si>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</si>
  <si>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</si>
  <si>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</si>
  <si>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</si>
  <si>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</si>
  <si>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</si>
  <si>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</si>
  <si>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</si>
  <si>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</si>
  <si>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</si>
  <si>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</si>
  <si>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</si>
  <si>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</si>
  <si>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</si>
  <si>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</si>
  <si>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</si>
  <si>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</si>
  <si>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</si>
  <si>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</si>
  <si>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</si>
  <si>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</si>
  <si>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</si>
  <si>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</si>
  <si>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</si>
  <si>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</si>
  <si>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</si>
  <si>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</si>
  <si>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</si>
  <si>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</si>
  <si>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</si>
  <si>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</si>
  <si>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</si>
  <si>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</si>
  <si>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</si>
  <si>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</si>
  <si>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</si>
  <si>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</si>
  <si>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</si>
  <si>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</si>
  <si>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</si>
  <si>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</si>
  <si>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</si>
  <si>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</si>
  <si>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</si>
  <si>
    <t>令和5年度改定</t>
    <rPh sb="0" eb="2">
      <t>レイワ</t>
    </rPh>
    <rPh sb="3" eb="5">
      <t>ネンド</t>
    </rPh>
    <rPh sb="5" eb="7">
      <t>カイテイ</t>
    </rPh>
    <phoneticPr fontId="1"/>
  </si>
  <si>
    <t>令和4年度改定</t>
    <rPh sb="0" eb="2">
      <t>レイワ</t>
    </rPh>
    <rPh sb="3" eb="5">
      <t>ネンド</t>
    </rPh>
    <rPh sb="5" eb="7">
      <t>カイテイ</t>
    </rPh>
    <phoneticPr fontId="1"/>
  </si>
  <si>
    <t>【補助事業の終了時点】における賃金を算出するためのシートです。実績報告書提出時点において直近１か月で支給している賃金を算出します。</t>
    <rPh sb="1" eb="5">
      <t>ホジョジギョウ</t>
    </rPh>
    <rPh sb="6" eb="8">
      <t>シュウリョウ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</si>
  <si>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補助事業終了時に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ホジョ</t>
    </rPh>
    <rPh sb="13" eb="15">
      <t>ジギョウ</t>
    </rPh>
    <rPh sb="15" eb="17">
      <t>シュウリョウ</t>
    </rPh>
    <rPh sb="17" eb="18">
      <t>ジ</t>
    </rPh>
    <rPh sb="19" eb="21">
      <t>イチバン</t>
    </rPh>
    <rPh sb="23" eb="27">
      <t>ジカンタンカ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</si>
  <si>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実績報告書を提出する際には、「申請時点」及び「補助事業の終了時点」における事業場内最低賃金の算出が必要です。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事業場内最低賃金が申請時の地域別最低賃金より＋５０円以上であること</t>
    </r>
    <r>
      <rPr>
        <sz val="14"/>
        <color theme="1"/>
        <rFont val="Meiryo UI"/>
        <family val="3"/>
        <charset val="128"/>
      </rPr>
      <t>ですが、【申請時】の差額が５０円以上の場合は、</t>
    </r>
    <r>
      <rPr>
        <b/>
        <u/>
        <sz val="14"/>
        <color theme="1"/>
        <rFont val="Meiryo UI"/>
        <family val="3"/>
        <charset val="128"/>
      </rPr>
      <t>補助事業の終了時点の事業場内最低賃金が [申請時の(B) +５０円以上]でないと、補助金を受け取ることができません。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5">
      <t>ホジョジギョウ</t>
    </rPh>
    <rPh sb="116" eb="118">
      <t>シュウリョウ</t>
    </rPh>
    <rPh sb="118" eb="120">
      <t>ジテン</t>
    </rPh>
    <rPh sb="125" eb="133">
      <t>ジギョウジョウナイサイテイチンギン</t>
    </rPh>
    <rPh sb="134" eb="136">
      <t>サンシュツ</t>
    </rPh>
    <rPh sb="137" eb="139">
      <t>ヒツヨウ</t>
    </rPh>
    <rPh sb="143" eb="147">
      <t>チンギンヒキア</t>
    </rPh>
    <rPh sb="148" eb="149">
      <t>ワク</t>
    </rPh>
    <rPh sb="150" eb="154">
      <t>シンセイヨウケン</t>
    </rPh>
    <rPh sb="226" eb="230">
      <t>ホジョジギョウ</t>
    </rPh>
    <rPh sb="231" eb="233">
      <t>シュウリョウ</t>
    </rPh>
    <rPh sb="233" eb="235">
      <t>ジテン</t>
    </rPh>
    <rPh sb="287" eb="290">
      <t>チイキベツ</t>
    </rPh>
    <rPh sb="290" eb="294">
      <t>サイテイチンギン</t>
    </rPh>
    <rPh sb="295" eb="297">
      <t>カイテイ</t>
    </rPh>
    <rPh sb="298" eb="299">
      <t>マタ</t>
    </rPh>
    <rPh sb="300" eb="302">
      <t>シンセイ</t>
    </rPh>
    <rPh sb="315" eb="316">
      <t>ト</t>
    </rPh>
    <rPh sb="317" eb="318">
      <t>ア</t>
    </rPh>
    <rPh sb="322" eb="324">
      <t>サンショウ</t>
    </rPh>
    <rPh sb="325" eb="326">
      <t>ネガ</t>
    </rPh>
    <phoneticPr fontId="1"/>
  </si>
  <si>
    <t>←西暦・半角で入力してください。
　　（例：2024/2/1）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</si>
  <si>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t>①   （C）ー（A）が50円以上か</t>
    <rPh sb="14" eb="15">
      <t>エン</t>
    </rPh>
    <rPh sb="15" eb="17">
      <t>イジョウ</t>
    </rPh>
    <phoneticPr fontId="1"/>
  </si>
  <si>
    <t>②   （B）ー（A）が50円以上であったか</t>
    <rPh sb="14" eb="15">
      <t>エン</t>
    </rPh>
    <rPh sb="15" eb="17">
      <t>イジョウ</t>
    </rPh>
    <phoneticPr fontId="1"/>
  </si>
  <si>
    <t>③   （②がはいの場合）
      （C）ー（B）が50円以上か</t>
    <rPh sb="10" eb="12">
      <t>バアイ</t>
    </rPh>
    <rPh sb="30" eb="31">
      <t>エン</t>
    </rPh>
    <rPh sb="31" eb="33">
      <t>イジョウ</t>
    </rPh>
    <phoneticPr fontId="1"/>
  </si>
  <si>
    <t>申請時の地域別最低賃金＋50円になっていないため、要件を満たしていません。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</si>
  <si>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+50円以上]でなければ補助金を受け取れません。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</si>
  <si>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※端数は四捨五入</t>
    <rPh sb="1" eb="3">
      <t>ハスウ</t>
    </rPh>
    <rPh sb="4" eb="8">
      <t>シシャゴニュウ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</si>
  <si>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</si>
  <si>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</si>
  <si>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</si>
  <si>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歩合給</t>
    <rPh sb="0" eb="3">
      <t>ブアイキュウ</t>
    </rPh>
    <phoneticPr fontId="1"/>
  </si>
  <si>
    <t>★歩合給制+a（月給、日給、時給制）の方はこちらを参照ください。</t>
    <rPh sb="1" eb="5">
      <t>ブアイキュウセイ</t>
    </rPh>
    <rPh sb="8" eb="10">
      <t>ゲッキュウ</t>
    </rPh>
    <rPh sb="11" eb="13">
      <t>ニッキュウ</t>
    </rPh>
    <rPh sb="14" eb="16">
      <t>ジキュウ</t>
    </rPh>
    <rPh sb="16" eb="17">
      <t>セイ</t>
    </rPh>
    <rPh sb="19" eb="20">
      <t>カタ</t>
    </rPh>
    <rPh sb="25" eb="27">
      <t>サンショウ</t>
    </rPh>
    <phoneticPr fontId="1"/>
  </si>
  <si>
    <t>歩合給+a</t>
    <rPh sb="0" eb="3">
      <t>ブアイキュウ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</si>
  <si>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</si>
  <si>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</si>
  <si>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</si>
  <si>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</si>
  <si>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</si>
  <si>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実績報告書を提出する際には、「申請時点」及び「補助事業の終了時点」における事業場内最低賃金の算出が必要です。
賃上げ加点の申請要件は、補助事業の終了時点において、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ですが、【申請時】の差額が３０円以上の場合は、</t>
    </r>
    <r>
      <rPr>
        <b/>
        <u/>
        <sz val="14"/>
        <color theme="1"/>
        <rFont val="Meiryo UI"/>
        <family val="3"/>
        <charset val="128"/>
      </rPr>
      <t>補助事業の終了時点の事業場内最低賃金が [申請時の(B) +３０円以上]でないと、補助金を受け取ることができません。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5">
      <t>ホジョジギョウ</t>
    </rPh>
    <rPh sb="116" eb="118">
      <t>シュウリョウ</t>
    </rPh>
    <rPh sb="118" eb="120">
      <t>ジテン</t>
    </rPh>
    <rPh sb="125" eb="133">
      <t>ジギョウジョウナイサイテイチンギン</t>
    </rPh>
    <rPh sb="134" eb="136">
      <t>サンシュツ</t>
    </rPh>
    <rPh sb="137" eb="139">
      <t>ヒツヨウ</t>
    </rPh>
    <rPh sb="143" eb="145">
      <t>チンア</t>
    </rPh>
    <rPh sb="146" eb="148">
      <t>カテン</t>
    </rPh>
    <rPh sb="149" eb="153">
      <t>シンセイヨウケン</t>
    </rPh>
    <rPh sb="225" eb="229">
      <t>ホジョジギョウ</t>
    </rPh>
    <rPh sb="230" eb="232">
      <t>シュウリョウ</t>
    </rPh>
    <rPh sb="232" eb="234">
      <t>ジテン</t>
    </rPh>
    <rPh sb="286" eb="289">
      <t>チイキベツ</t>
    </rPh>
    <rPh sb="289" eb="293">
      <t>サイテイチンギン</t>
    </rPh>
    <rPh sb="294" eb="296">
      <t>カイテイ</t>
    </rPh>
    <rPh sb="297" eb="298">
      <t>マタ</t>
    </rPh>
    <rPh sb="299" eb="301">
      <t>シンセイ</t>
    </rPh>
    <rPh sb="314" eb="315">
      <t>ト</t>
    </rPh>
    <rPh sb="316" eb="317">
      <t>ア</t>
    </rPh>
    <rPh sb="321" eb="323">
      <t>サンショウ</t>
    </rPh>
    <rPh sb="324" eb="325">
      <t>ネガ</t>
    </rPh>
    <phoneticPr fontId="1"/>
  </si>
  <si>
    <t>※賃上げ加点（+３０円以上）の算出が必要な方はこちらをご使用ください。</t>
    <phoneticPr fontId="1"/>
  </si>
  <si>
    <t>※賃金引上げ枠（+５０円以上）の算出が必要な方はこちらをご使用ください。</t>
    <rPh sb="3" eb="5">
      <t>ヒキア</t>
    </rPh>
    <rPh sb="6" eb="7">
      <t>ワク</t>
    </rPh>
    <phoneticPr fontId="1"/>
  </si>
  <si>
    <r>
      <t>【</t>
    </r>
    <r>
      <rPr>
        <b/>
        <u/>
        <sz val="20"/>
        <color theme="5"/>
        <rFont val="Meiryo UI"/>
        <family val="3"/>
        <charset val="128"/>
      </rPr>
      <t>賃金引上げ枠</t>
    </r>
    <r>
      <rPr>
        <sz val="20"/>
        <color theme="1"/>
        <rFont val="Meiryo UI"/>
        <family val="2"/>
        <charset val="128"/>
      </rPr>
      <t>での申請・採択者向け】 セルフチェックシート（従業員毎）</t>
    </r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</si>
  <si>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r>
      <t>【</t>
    </r>
    <r>
      <rPr>
        <b/>
        <u/>
        <sz val="20"/>
        <color theme="9" tint="-0.249977111117893"/>
        <rFont val="Meiryo UI"/>
        <family val="3"/>
        <charset val="128"/>
      </rPr>
      <t>賃上げ加点</t>
    </r>
    <r>
      <rPr>
        <sz val="20"/>
        <color theme="1"/>
        <rFont val="Meiryo UI"/>
        <family val="2"/>
        <charset val="128"/>
      </rPr>
      <t>での申請・採択者向け】 セルフチェックシート（従業員毎）</t>
    </r>
    <rPh sb="1" eb="3">
      <t>チンア</t>
    </rPh>
    <rPh sb="4" eb="6">
      <t>カテン</t>
    </rPh>
    <rPh sb="8" eb="10">
      <t>シンセイ</t>
    </rPh>
    <rPh sb="11" eb="13">
      <t>サイタク</t>
    </rPh>
    <rPh sb="13" eb="14">
      <t>シャ</t>
    </rPh>
    <rPh sb="14" eb="15">
      <t>ム</t>
    </rPh>
    <rPh sb="29" eb="32">
      <t>ジュウギョウイン</t>
    </rPh>
    <rPh sb="32" eb="33">
      <t>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</si>
</sst>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&quot;ヶ月&quot;"/>
    <numFmt numFmtId="178" formatCode="#,##0&quot;円&quot;;\-#,##0"/>
    <numFmt numFmtId="179" formatCode="#,##0&quot;円&quot;;\-#,##0&quot;円&quot;"/>
    <numFmt numFmtId="180" formatCode="0.00_);[Red]\(0.00\)"/>
    <numFmt numFmtId="181" formatCode="0.000"/>
    <numFmt numFmtId="182" formatCode="#"/>
  </numFmts>
  <fonts count="4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0070C0"/>
      <name val="Meiryo UI"/>
      <family val="3"/>
      <charset val="128"/>
    </font>
    <font>
      <u/>
      <sz val="10"/>
      <color theme="10"/>
      <name val="Meiryo UI"/>
      <family val="2"/>
      <charset val="128"/>
    </font>
    <font>
      <b/>
      <u/>
      <sz val="20"/>
      <color theme="5"/>
      <name val="Meiryo UI"/>
      <family val="3"/>
      <charset val="128"/>
    </font>
    <font>
      <b/>
      <u/>
      <sz val="20"/>
      <color theme="9" tint="-0.249977111117893"/>
      <name val="Meiryo UI"/>
      <family val="3"/>
      <charset val="128"/>
    </font>
    <font>
      <b/>
      <u/>
      <sz val="12"/>
      <color theme="1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23" fillId="0" borderId="0" xfId="0" applyFont="1">
      <alignment vertical="center"/>
    </xf>
    <xf numFmtId="0" fontId="28" fillId="4" borderId="56" xfId="0" applyFont="1" applyFill="1" applyBorder="1" applyAlignment="1">
      <alignment horizontal="center" vertical="center" wrapText="1"/>
    </xf>
    <xf numFmtId="0" fontId="28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7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29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78" fontId="19" fillId="0" borderId="71" xfId="1" applyNumberFormat="1" applyFont="1" applyFill="1" applyBorder="1" applyAlignment="1">
      <alignment horizontal="center" vertical="center" shrinkToFit="1"/>
    </xf>
    <xf numFmtId="179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79" fontId="19" fillId="0" borderId="74" xfId="1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6" fillId="0" borderId="48" xfId="0" applyFont="1" applyBorder="1" applyAlignment="1">
      <alignment horizontal="right" vertical="center"/>
    </xf>
    <xf numFmtId="0" fontId="27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4" fontId="13" fillId="7" borderId="52" xfId="0" applyNumberFormat="1" applyFont="1" applyFill="1" applyBorder="1" applyAlignment="1">
      <alignment horizontal="center" vertical="center" wrapText="1"/>
    </xf>
    <xf numFmtId="14" fontId="13" fillId="7" borderId="57" xfId="0" applyNumberFormat="1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181" fontId="0" fillId="0" borderId="0" xfId="0" applyNumberForma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37" fillId="0" borderId="0" xfId="0" applyFont="1">
      <alignment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19" fillId="5" borderId="58" xfId="0" applyFont="1" applyFill="1" applyBorder="1" applyAlignment="1">
      <alignment horizontal="left" vertical="center" wrapText="1"/>
    </xf>
    <xf numFmtId="0" fontId="19" fillId="5" borderId="39" xfId="0" applyFont="1" applyFill="1" applyBorder="1" applyAlignment="1">
      <alignment horizontal="left" vertical="center" wrapText="1"/>
    </xf>
    <xf numFmtId="0" fontId="19" fillId="5" borderId="56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6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5" fillId="0" borderId="51" xfId="0" applyFont="1" applyBorder="1" applyAlignment="1">
      <alignment horizontal="center" vertical="center" shrinkToFit="1"/>
    </xf>
    <xf numFmtId="14" fontId="34" fillId="3" borderId="58" xfId="1" applyNumberFormat="1" applyFont="1" applyFill="1" applyBorder="1" applyAlignment="1" applyProtection="1">
      <alignment horizontal="center" vertical="center"/>
      <protection locked="0"/>
    </xf>
    <xf numFmtId="14" fontId="34" fillId="3" borderId="56" xfId="1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left" vertical="center" wrapText="1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38" fontId="9" fillId="3" borderId="49" xfId="1" applyFont="1" applyFill="1" applyBorder="1" applyAlignment="1" applyProtection="1">
      <alignment horizontal="center" vertical="center"/>
      <protection locked="0"/>
    </xf>
    <xf numFmtId="38" fontId="9" fillId="3" borderId="50" xfId="1" applyFont="1" applyFill="1" applyBorder="1" applyAlignment="1" applyProtection="1">
      <alignment horizontal="center" vertical="center"/>
      <protection locked="0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4" fontId="19" fillId="0" borderId="40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3" fontId="19" fillId="3" borderId="49" xfId="0" applyNumberFormat="1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180" fontId="19" fillId="3" borderId="49" xfId="0" applyNumberFormat="1" applyFont="1" applyFill="1" applyBorder="1" applyAlignment="1" applyProtection="1">
      <alignment horizontal="center" vertical="center"/>
      <protection locked="0"/>
    </xf>
    <xf numFmtId="180" fontId="19" fillId="3" borderId="50" xfId="0" applyNumberFormat="1" applyFont="1" applyFill="1" applyBorder="1" applyAlignment="1" applyProtection="1">
      <alignment horizontal="center" vertical="center"/>
      <protection locked="0"/>
    </xf>
    <xf numFmtId="177" fontId="19" fillId="0" borderId="49" xfId="0" applyNumberFormat="1" applyFont="1" applyBorder="1" applyAlignment="1" applyProtection="1">
      <alignment horizontal="center" vertical="center"/>
      <protection locked="0"/>
    </xf>
    <xf numFmtId="177" fontId="19" fillId="0" borderId="50" xfId="0" applyNumberFormat="1" applyFont="1" applyBorder="1" applyAlignment="1" applyProtection="1">
      <alignment horizontal="center" vertical="center"/>
      <protection locked="0"/>
    </xf>
    <xf numFmtId="180" fontId="19" fillId="5" borderId="42" xfId="0" applyNumberFormat="1" applyFont="1" applyFill="1" applyBorder="1" applyAlignment="1">
      <alignment horizontal="center" vertical="center"/>
    </xf>
    <xf numFmtId="180" fontId="19" fillId="5" borderId="43" xfId="0" applyNumberFormat="1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180" fontId="9" fillId="3" borderId="49" xfId="0" applyNumberFormat="1" applyFont="1" applyFill="1" applyBorder="1" applyAlignment="1" applyProtection="1">
      <alignment horizontal="center" vertical="center"/>
      <protection locked="0"/>
    </xf>
    <xf numFmtId="180" fontId="9" fillId="3" borderId="50" xfId="0" applyNumberFormat="1" applyFont="1" applyFill="1" applyBorder="1" applyAlignment="1" applyProtection="1">
      <alignment horizontal="center" vertical="center"/>
      <protection locked="0"/>
    </xf>
    <xf numFmtId="3" fontId="9" fillId="3" borderId="49" xfId="0" applyNumberFormat="1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Border="1" applyAlignment="1" applyProtection="1">
      <alignment horizontal="center" vertical="center"/>
      <protection locked="0"/>
    </xf>
    <xf numFmtId="177" fontId="9" fillId="0" borderId="50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82" fontId="9" fillId="0" borderId="40" xfId="1" applyNumberFormat="1" applyFont="1" applyFill="1" applyBorder="1" applyAlignment="1" applyProtection="1">
      <alignment horizontal="center" vertical="center"/>
    </xf>
    <xf numFmtId="182" fontId="9" fillId="0" borderId="41" xfId="1" applyNumberFormat="1" applyFont="1" applyFill="1" applyBorder="1" applyAlignment="1" applyProtection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1" fillId="5" borderId="48" xfId="2" applyFont="1" applyFill="1" applyBorder="1" applyAlignment="1" applyProtection="1">
      <alignment horizontal="left" vertical="center"/>
      <protection locked="0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180" fontId="9" fillId="3" borderId="40" xfId="0" applyNumberFormat="1" applyFont="1" applyFill="1" applyBorder="1" applyAlignment="1" applyProtection="1">
      <alignment horizontal="center" vertical="center"/>
      <protection locked="0"/>
    </xf>
    <xf numFmtId="180" fontId="9" fillId="3" borderId="41" xfId="0" applyNumberFormat="1" applyFont="1" applyFill="1" applyBorder="1" applyAlignment="1" applyProtection="1">
      <alignment horizontal="center" vertical="center"/>
      <protection locked="0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31" fontId="19" fillId="8" borderId="39" xfId="0" applyNumberFormat="1" applyFont="1" applyFill="1" applyBorder="1" applyAlignment="1" applyProtection="1">
      <alignment horizontal="center" vertical="center"/>
      <protection locked="0"/>
    </xf>
    <xf numFmtId="0" fontId="19" fillId="8" borderId="39" xfId="0" applyFont="1" applyFill="1" applyBorder="1" applyAlignment="1" applyProtection="1">
      <alignment horizontal="center" vertical="center"/>
      <protection locked="0"/>
    </xf>
    <xf numFmtId="178" fontId="19" fillId="8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70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58" xfId="1" applyNumberFormat="1" applyFont="1" applyFill="1" applyBorder="1" applyAlignment="1" applyProtection="1">
      <alignment horizontal="center" vertical="center"/>
      <protection locked="0"/>
    </xf>
    <xf numFmtId="178" fontId="19" fillId="8" borderId="56" xfId="1" applyNumberFormat="1" applyFont="1" applyFill="1" applyBorder="1" applyAlignment="1" applyProtection="1">
      <alignment horizontal="center" vertical="center"/>
      <protection locked="0"/>
    </xf>
    <xf numFmtId="31" fontId="19" fillId="8" borderId="38" xfId="0" applyNumberFormat="1" applyFont="1" applyFill="1" applyBorder="1" applyAlignment="1" applyProtection="1">
      <alignment horizontal="center" vertical="center"/>
      <protection locked="0"/>
    </xf>
    <xf numFmtId="14" fontId="34" fillId="8" borderId="58" xfId="1" applyNumberFormat="1" applyFont="1" applyFill="1" applyBorder="1" applyAlignment="1" applyProtection="1">
      <alignment horizontal="center" vertical="center"/>
      <protection locked="0"/>
    </xf>
    <xf numFmtId="14" fontId="34" fillId="8" borderId="56" xfId="1" applyNumberFormat="1" applyFont="1" applyFill="1" applyBorder="1" applyAlignment="1" applyProtection="1">
      <alignment horizontal="center" vertical="center"/>
      <protection locked="0"/>
    </xf>
    <xf numFmtId="178" fontId="19" fillId="8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69" xfId="1" applyNumberFormat="1" applyFont="1" applyFill="1" applyBorder="1" applyAlignment="1" applyProtection="1">
      <alignment horizontal="center" vertical="center" wrapText="1" shrinkToFit="1"/>
      <protection locked="0"/>
    </xf>
    <xf numFmtId="38" fontId="9" fillId="8" borderId="49" xfId="1" applyFont="1" applyFill="1" applyBorder="1" applyAlignment="1" applyProtection="1">
      <alignment horizontal="center" vertical="center"/>
      <protection locked="0"/>
    </xf>
    <xf numFmtId="38" fontId="9" fillId="8" borderId="50" xfId="1" applyFont="1" applyFill="1" applyBorder="1" applyAlignment="1" applyProtection="1">
      <alignment horizontal="center" vertical="center"/>
      <protection locked="0"/>
    </xf>
    <xf numFmtId="3" fontId="19" fillId="8" borderId="49" xfId="0" applyNumberFormat="1" applyFont="1" applyFill="1" applyBorder="1" applyAlignment="1" applyProtection="1">
      <alignment horizontal="center" vertical="center"/>
      <protection locked="0"/>
    </xf>
    <xf numFmtId="0" fontId="19" fillId="8" borderId="50" xfId="0" applyFont="1" applyFill="1" applyBorder="1" applyAlignment="1" applyProtection="1">
      <alignment horizontal="center" vertical="center"/>
      <protection locked="0"/>
    </xf>
    <xf numFmtId="180" fontId="19" fillId="8" borderId="49" xfId="0" applyNumberFormat="1" applyFont="1" applyFill="1" applyBorder="1" applyAlignment="1" applyProtection="1">
      <alignment horizontal="center" vertical="center"/>
      <protection locked="0"/>
    </xf>
    <xf numFmtId="180" fontId="19" fillId="8" borderId="50" xfId="0" applyNumberFormat="1" applyFont="1" applyFill="1" applyBorder="1" applyAlignment="1" applyProtection="1">
      <alignment horizontal="center" vertical="center"/>
      <protection locked="0"/>
    </xf>
    <xf numFmtId="178" fontId="9" fillId="8" borderId="49" xfId="1" applyNumberFormat="1" applyFont="1" applyFill="1" applyBorder="1" applyAlignment="1" applyProtection="1">
      <alignment horizontal="center" vertical="center"/>
      <protection locked="0"/>
    </xf>
    <xf numFmtId="178" fontId="9" fillId="8" borderId="50" xfId="1" applyNumberFormat="1" applyFont="1" applyFill="1" applyBorder="1" applyAlignment="1" applyProtection="1">
      <alignment horizontal="center" vertical="center"/>
      <protection locked="0"/>
    </xf>
    <xf numFmtId="180" fontId="9" fillId="8" borderId="49" xfId="0" applyNumberFormat="1" applyFont="1" applyFill="1" applyBorder="1" applyAlignment="1" applyProtection="1">
      <alignment horizontal="center" vertical="center"/>
      <protection locked="0"/>
    </xf>
    <xf numFmtId="180" fontId="9" fillId="8" borderId="50" xfId="0" applyNumberFormat="1" applyFont="1" applyFill="1" applyBorder="1" applyAlignment="1" applyProtection="1">
      <alignment horizontal="center" vertical="center"/>
      <protection locked="0"/>
    </xf>
    <xf numFmtId="178" fontId="9" fillId="8" borderId="40" xfId="1" applyNumberFormat="1" applyFont="1" applyFill="1" applyBorder="1" applyAlignment="1" applyProtection="1">
      <alignment horizontal="center" vertical="center"/>
      <protection locked="0"/>
    </xf>
    <xf numFmtId="178" fontId="9" fillId="8" borderId="41" xfId="1" applyNumberFormat="1" applyFont="1" applyFill="1" applyBorder="1" applyAlignment="1" applyProtection="1">
      <alignment horizontal="center" vertical="center"/>
      <protection locked="0"/>
    </xf>
    <xf numFmtId="180" fontId="9" fillId="8" borderId="40" xfId="0" applyNumberFormat="1" applyFont="1" applyFill="1" applyBorder="1" applyAlignment="1" applyProtection="1">
      <alignment horizontal="center" vertical="center"/>
      <protection locked="0"/>
    </xf>
    <xf numFmtId="180" fontId="9" fillId="8" borderId="41" xfId="0" applyNumberFormat="1" applyFont="1" applyFill="1" applyBorder="1" applyAlignment="1" applyProtection="1">
      <alignment horizontal="center" vertical="center"/>
      <protection locked="0"/>
    </xf>
    <xf numFmtId="178" fontId="19" fillId="8" borderId="40" xfId="1" applyNumberFormat="1" applyFont="1" applyFill="1" applyBorder="1" applyAlignment="1" applyProtection="1">
      <alignment horizontal="center" vertical="center"/>
      <protection locked="0"/>
    </xf>
    <xf numFmtId="178" fontId="19" fillId="8" borderId="41" xfId="1" applyNumberFormat="1" applyFont="1" applyFill="1" applyBorder="1" applyAlignment="1" applyProtection="1">
      <alignment horizontal="center" vertical="center"/>
      <protection locked="0"/>
    </xf>
    <xf numFmtId="3" fontId="9" fillId="8" borderId="49" xfId="0" applyNumberFormat="1" applyFont="1" applyFill="1" applyBorder="1" applyAlignment="1" applyProtection="1">
      <alignment horizontal="center" vertical="center"/>
      <protection locked="0"/>
    </xf>
    <xf numFmtId="0" fontId="9" fillId="8" borderId="5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indent="1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"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tabColor theme="5" tint="0.79998168889431442"/>
  </sheetPr>
  <dimension ref="A1:N106"/>
  <sheetViews>
    <sheetView showGridLines="0" tabSelected="1" zoomScale="85" zoomScaleNormal="85" zoomScaleSheetLayoutView="70" zoomScalePageLayoutView="40" workbookViewId="0">
      <selection activeCell="B5" sqref="B5:K5"/>
    </sheetView>
  </sheetViews>
  <sheetFormatPr defaultRowHeight="14.4" x14ac:dyDescent="0.3"/>
  <cols>
    <col min="1" max="1" width="3.453125" customWidth="1"/>
    <col min="2" max="2" width="13.90625" customWidth="1"/>
    <col min="3" max="5" width="11.453125" customWidth="1"/>
    <col min="6" max="8" width="12.7265625" customWidth="1"/>
    <col min="9" max="10" width="15.7265625" customWidth="1"/>
    <col min="11" max="11" width="14" customWidth="1"/>
    <col min="12" max="12" width="11.453125" customWidth="1"/>
  </cols>
  <sheetData>
    <row r="1" spans="1:14" ht="13.5" customHeight="1" x14ac:dyDescent="0.3">
      <c r="K1" s="28"/>
      <c r="L1" s="28"/>
    </row>
    <row r="2" spans="1:14" ht="26.7" customHeight="1" x14ac:dyDescent="0.3">
      <c r="A2" s="9"/>
      <c r="B2" s="35" t="s">
        <v>192</v>
      </c>
      <c r="K2" s="28"/>
      <c r="L2" s="28"/>
    </row>
    <row r="3" spans="1:14" ht="3" customHeight="1" x14ac:dyDescent="0.3">
      <c r="B3" s="6"/>
      <c r="C3" s="6"/>
      <c r="D3" s="6"/>
      <c r="E3" s="6"/>
      <c r="F3" s="6"/>
      <c r="G3" s="6"/>
      <c r="H3" s="6"/>
      <c r="I3" s="6"/>
      <c r="J3" s="6"/>
      <c r="K3" s="69"/>
      <c r="L3" s="69"/>
    </row>
    <row r="4" spans="1:14" ht="124.2" customHeight="1" x14ac:dyDescent="0.3">
      <c r="B4" s="70" t="s">
        <v>170</v>
      </c>
      <c r="C4" s="71"/>
      <c r="D4" s="71"/>
      <c r="E4" s="71"/>
      <c r="F4" s="71"/>
      <c r="G4" s="71"/>
      <c r="H4" s="71"/>
      <c r="I4" s="71"/>
      <c r="J4" s="71"/>
      <c r="K4" s="72"/>
    </row>
    <row r="5" spans="1:14" ht="23.4" customHeight="1" x14ac:dyDescent="0.3">
      <c r="B5" s="149" t="s">
        <v>190</v>
      </c>
      <c r="C5" s="149"/>
      <c r="D5" s="149"/>
      <c r="E5" s="149"/>
      <c r="F5" s="149"/>
      <c r="G5" s="149"/>
      <c r="H5" s="149"/>
      <c r="I5" s="149"/>
      <c r="J5" s="149"/>
      <c r="K5" s="149"/>
    </row>
    <row r="6" spans="1:14" ht="4.95" customHeigh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14" ht="20.7" customHeight="1" x14ac:dyDescent="0.45">
      <c r="B7" s="73" t="s">
        <v>0</v>
      </c>
      <c r="C7" s="73"/>
      <c r="D7" s="13"/>
      <c r="E7" s="8"/>
      <c r="F7" s="8"/>
      <c r="G7" s="8"/>
      <c r="H7" s="8"/>
      <c r="I7" s="14"/>
    </row>
    <row r="8" spans="1:14" ht="30" customHeight="1" x14ac:dyDescent="0.3">
      <c r="E8" s="17"/>
      <c r="F8" s="74" t="s">
        <v>1</v>
      </c>
      <c r="G8" s="74"/>
      <c r="H8" s="74"/>
      <c r="I8" s="75"/>
      <c r="J8" s="76"/>
      <c r="K8" t="s">
        <v>3</v>
      </c>
    </row>
    <row r="9" spans="1:14" ht="30" customHeight="1" x14ac:dyDescent="0.3">
      <c r="E9" s="17"/>
      <c r="F9" s="36" t="s">
        <v>4</v>
      </c>
      <c r="G9" s="12"/>
      <c r="H9" s="12"/>
      <c r="I9" s="12"/>
      <c r="J9" s="12"/>
      <c r="K9" s="12"/>
    </row>
    <row r="10" spans="1:14" ht="38.700000000000003" customHeight="1" x14ac:dyDescent="0.3">
      <c r="B10" s="16" t="s">
        <v>5</v>
      </c>
      <c r="C10" s="77" t="s">
        <v>6</v>
      </c>
      <c r="D10" s="77"/>
      <c r="E10" s="19"/>
      <c r="F10" s="95" t="s">
        <v>7</v>
      </c>
      <c r="G10" s="95"/>
      <c r="H10" s="95"/>
      <c r="I10" s="96"/>
      <c r="J10" s="97"/>
      <c r="K10" s="98" t="s">
        <v>171</v>
      </c>
      <c r="L10" s="87"/>
    </row>
    <row r="11" spans="1:14" ht="38.700000000000003" customHeight="1" thickBot="1" x14ac:dyDescent="0.35">
      <c r="B11" s="16" t="s">
        <v>8</v>
      </c>
      <c r="C11" s="99">
        <v>44652</v>
      </c>
      <c r="D11" s="99"/>
      <c r="E11" s="19"/>
      <c r="F11" s="100" t="s">
        <v>9</v>
      </c>
      <c r="G11" s="101"/>
      <c r="H11" s="101"/>
      <c r="I11" s="102" t="str">
        <f>IF(I10="","",IF(I10&gt;=C86,E87,C87))</f>
        <v/>
      </c>
      <c r="J11" s="103"/>
      <c r="K11" s="98" t="s">
        <v>10</v>
      </c>
      <c r="L11" s="87"/>
    </row>
    <row r="12" spans="1:14" ht="38.700000000000003" customHeight="1" x14ac:dyDescent="0.3">
      <c r="B12" s="18" t="s">
        <v>11</v>
      </c>
      <c r="C12" s="80" t="s">
        <v>12</v>
      </c>
      <c r="D12" s="80"/>
      <c r="E12" s="19"/>
      <c r="F12" s="81" t="s">
        <v>13</v>
      </c>
      <c r="G12" s="82"/>
      <c r="H12" s="83"/>
      <c r="I12" s="84"/>
      <c r="J12" s="85"/>
      <c r="K12" s="86" t="s">
        <v>14</v>
      </c>
      <c r="L12" s="87"/>
      <c r="N12" s="38"/>
    </row>
    <row r="13" spans="1:14" ht="38.700000000000003" customHeight="1" thickBot="1" x14ac:dyDescent="0.35">
      <c r="B13" s="18" t="s">
        <v>15</v>
      </c>
      <c r="C13" s="80" t="s">
        <v>16</v>
      </c>
      <c r="D13" s="80"/>
      <c r="E13" s="8"/>
      <c r="F13" s="88" t="s">
        <v>17</v>
      </c>
      <c r="G13" s="89"/>
      <c r="H13" s="90"/>
      <c r="I13" s="91"/>
      <c r="J13" s="92"/>
      <c r="K13" s="93" t="s">
        <v>169</v>
      </c>
      <c r="L13" s="94"/>
    </row>
    <row r="14" spans="1:14" ht="38.700000000000003" customHeight="1" x14ac:dyDescent="0.3">
      <c r="B14" s="18" t="s">
        <v>18</v>
      </c>
      <c r="C14" s="80" t="s">
        <v>19</v>
      </c>
      <c r="D14" s="80"/>
      <c r="E14" s="8"/>
      <c r="F14" s="78" t="s">
        <v>172</v>
      </c>
      <c r="G14" s="78"/>
      <c r="H14" s="78"/>
      <c r="I14" s="45" t="str">
        <f>IF(ISNUMBER(J14)*1,IF(J14&gt;=50,"はい","いいえ"),"")</f>
        <v/>
      </c>
      <c r="J14" s="46" t="str">
        <f>IF(ISNUMBER(I13)*1,I13-I11,"")</f>
        <v/>
      </c>
      <c r="K14" s="44"/>
      <c r="L14" s="44"/>
    </row>
    <row r="15" spans="1:14" ht="38.700000000000003" customHeight="1" x14ac:dyDescent="0.3">
      <c r="B15" s="19"/>
      <c r="C15" s="12"/>
      <c r="D15" s="12"/>
      <c r="E15" s="8"/>
      <c r="F15" s="78" t="s">
        <v>173</v>
      </c>
      <c r="G15" s="78"/>
      <c r="H15" s="78"/>
      <c r="I15" s="47" t="str">
        <f>IF(ISNUMBER(J15)*1,IF(J15&gt;=50,"はい","いいえ"),"")</f>
        <v/>
      </c>
      <c r="J15" s="48" t="str">
        <f>IF(ISNUMBER(I12)*1,I12-I11,"")</f>
        <v/>
      </c>
      <c r="K15" s="44"/>
      <c r="L15" s="44"/>
    </row>
    <row r="16" spans="1:14" ht="38.700000000000003" customHeight="1" x14ac:dyDescent="0.3">
      <c r="B16" s="19"/>
      <c r="C16" s="12"/>
      <c r="D16" s="12"/>
      <c r="E16" s="8"/>
      <c r="F16" s="79" t="s">
        <v>174</v>
      </c>
      <c r="G16" s="79"/>
      <c r="H16" s="79"/>
      <c r="I16" s="47" t="str">
        <f>IF(I13="","",IF(ISNUMBER(J16)*1,IF(J16&gt;=50,"はい","いいえ"),"-"))</f>
        <v/>
      </c>
      <c r="J16" s="48" t="str">
        <f>IF(I13="","",IF(ISNUMBER(I13)*1,IF(J15&gt;=50,I13-I12,"-")))</f>
        <v/>
      </c>
      <c r="K16" s="98" t="s">
        <v>149</v>
      </c>
      <c r="L16" s="87"/>
    </row>
    <row r="17" spans="1:14" ht="25.2" customHeight="1" x14ac:dyDescent="0.3">
      <c r="B17" s="19"/>
      <c r="C17" s="60"/>
      <c r="D17" s="60"/>
      <c r="E17" s="8"/>
      <c r="F17" s="104" t="str">
        <f>IF(I14="いいえ",C99,"")</f>
        <v/>
      </c>
      <c r="G17" s="104"/>
      <c r="H17" s="104"/>
      <c r="I17" s="104"/>
      <c r="J17" s="104"/>
      <c r="K17" s="104"/>
      <c r="L17" s="104"/>
      <c r="N17" s="37"/>
    </row>
    <row r="18" spans="1:14" ht="25.2" customHeight="1" x14ac:dyDescent="0.3">
      <c r="B18" s="19"/>
      <c r="C18" s="60"/>
      <c r="D18" s="60"/>
      <c r="E18" s="8"/>
      <c r="F18" s="104" t="str">
        <f>IF(AND(I15="はい",I16="いいえ"),C100,"")</f>
        <v/>
      </c>
      <c r="G18" s="104"/>
      <c r="H18" s="104"/>
      <c r="I18" s="104"/>
      <c r="J18" s="104"/>
      <c r="K18" s="104"/>
      <c r="L18" s="104"/>
    </row>
    <row r="19" spans="1:14" ht="31.2" customHeight="1" x14ac:dyDescent="0.3">
      <c r="A19" s="50"/>
      <c r="B19" s="50"/>
      <c r="C19" s="4"/>
      <c r="D19" s="4"/>
      <c r="E19" s="4"/>
      <c r="F19" s="4"/>
      <c r="G19" s="4"/>
      <c r="H19" s="4"/>
      <c r="I19" s="4"/>
      <c r="J19" s="4"/>
      <c r="K19" s="51"/>
      <c r="L19" s="52" t="s">
        <v>20</v>
      </c>
    </row>
    <row r="20" spans="1:14" ht="26.7" customHeight="1" x14ac:dyDescent="0.3">
      <c r="L20" s="27" t="s">
        <v>21</v>
      </c>
    </row>
    <row r="21" spans="1:14" ht="31.95" customHeight="1" x14ac:dyDescent="0.3">
      <c r="B21" s="109" t="s">
        <v>22</v>
      </c>
      <c r="C21" s="109"/>
      <c r="D21" s="109"/>
      <c r="E21" s="109"/>
    </row>
    <row r="22" spans="1:14" ht="43.2" customHeight="1" x14ac:dyDescent="0.3">
      <c r="B22" s="110" t="s">
        <v>23</v>
      </c>
      <c r="C22" s="110"/>
      <c r="D22" s="110"/>
      <c r="E22" s="110"/>
      <c r="F22" s="110"/>
      <c r="G22" s="110"/>
      <c r="H22" s="110"/>
      <c r="I22" s="110"/>
      <c r="J22" s="110"/>
    </row>
    <row r="23" spans="1:14" ht="5.4" customHeight="1" x14ac:dyDescent="0.3">
      <c r="B23" s="24"/>
    </row>
    <row r="24" spans="1:14" ht="19.2" customHeight="1" x14ac:dyDescent="0.3">
      <c r="B24" s="19" t="s">
        <v>24</v>
      </c>
    </row>
    <row r="25" spans="1:14" ht="5.4" customHeight="1" x14ac:dyDescent="0.3">
      <c r="B25" s="7"/>
    </row>
    <row r="26" spans="1:14" ht="19.350000000000001" customHeight="1" x14ac:dyDescent="0.3">
      <c r="B26" s="8" t="s">
        <v>25</v>
      </c>
      <c r="C26" s="8"/>
    </row>
    <row r="27" spans="1:14" ht="35.700000000000003" customHeight="1" thickBot="1" x14ac:dyDescent="0.35">
      <c r="B27" s="111" t="s">
        <v>26</v>
      </c>
      <c r="C27" s="112"/>
    </row>
    <row r="28" spans="1:14" ht="35.1" customHeight="1" thickTop="1" x14ac:dyDescent="0.3">
      <c r="B28" s="113"/>
      <c r="C28" s="114"/>
    </row>
    <row r="29" spans="1:14" ht="19.350000000000001" customHeight="1" x14ac:dyDescent="0.3"/>
    <row r="30" spans="1:14" ht="19.350000000000001" customHeight="1" x14ac:dyDescent="0.3">
      <c r="B30" s="8" t="s">
        <v>27</v>
      </c>
    </row>
    <row r="31" spans="1:14" ht="35.700000000000003" customHeight="1" thickBot="1" x14ac:dyDescent="0.35">
      <c r="B31" s="129" t="s">
        <v>28</v>
      </c>
      <c r="C31" s="130"/>
      <c r="D31" s="129" t="s">
        <v>29</v>
      </c>
      <c r="E31" s="130"/>
      <c r="F31" s="131" t="s">
        <v>30</v>
      </c>
      <c r="G31" s="132"/>
      <c r="H31" s="8"/>
      <c r="I31" s="65" t="s">
        <v>31</v>
      </c>
      <c r="J31" s="108"/>
    </row>
    <row r="32" spans="1:14" ht="35.1" customHeight="1" thickTop="1" x14ac:dyDescent="0.3">
      <c r="B32" s="133"/>
      <c r="C32" s="134"/>
      <c r="D32" s="133"/>
      <c r="E32" s="134"/>
      <c r="F32" s="135"/>
      <c r="G32" s="136"/>
      <c r="H32" s="3" t="s">
        <v>32</v>
      </c>
      <c r="I32" s="67" t="str">
        <f>IFERROR(ROUND((B32+D32)/F32,0),"")</f>
        <v/>
      </c>
      <c r="J32" s="68"/>
    </row>
    <row r="33" spans="2:12" ht="19.350000000000001" customHeight="1" x14ac:dyDescent="0.3">
      <c r="I33" t="s">
        <v>33</v>
      </c>
    </row>
    <row r="34" spans="2:12" ht="19.350000000000001" customHeight="1" x14ac:dyDescent="0.3">
      <c r="B34" s="6" t="s">
        <v>34</v>
      </c>
    </row>
    <row r="35" spans="2:12" ht="19.350000000000001" customHeight="1" x14ac:dyDescent="0.3">
      <c r="B35" s="8" t="s">
        <v>35</v>
      </c>
      <c r="F35" s="11"/>
    </row>
    <row r="36" spans="2:12" ht="39.6" customHeight="1" thickBot="1" x14ac:dyDescent="0.35">
      <c r="B36" s="105" t="s">
        <v>36</v>
      </c>
      <c r="C36" s="106"/>
      <c r="D36" s="105" t="s">
        <v>37</v>
      </c>
      <c r="E36" s="106"/>
      <c r="F36" s="107" t="s">
        <v>38</v>
      </c>
      <c r="G36" s="106"/>
      <c r="H36" s="107" t="s">
        <v>39</v>
      </c>
      <c r="I36" s="106"/>
      <c r="J36" s="19"/>
      <c r="K36" s="65" t="s">
        <v>40</v>
      </c>
      <c r="L36" s="108"/>
    </row>
    <row r="37" spans="2:12" ht="35.1" customHeight="1" thickTop="1" x14ac:dyDescent="0.3">
      <c r="B37" s="121"/>
      <c r="C37" s="122"/>
      <c r="D37" s="121"/>
      <c r="E37" s="122"/>
      <c r="F37" s="123"/>
      <c r="G37" s="124"/>
      <c r="H37" s="125">
        <v>12</v>
      </c>
      <c r="I37" s="126"/>
      <c r="J37" s="12" t="s">
        <v>32</v>
      </c>
      <c r="K37" s="127">
        <f>(B37-D37)*F37/H37</f>
        <v>0</v>
      </c>
      <c r="L37" s="128"/>
    </row>
    <row r="38" spans="2:12" ht="18.600000000000001" customHeight="1" x14ac:dyDescent="0.3">
      <c r="B38" s="22"/>
      <c r="C38" s="12"/>
      <c r="D38" s="22"/>
      <c r="E38" s="12"/>
      <c r="F38" s="22"/>
      <c r="G38" s="12"/>
      <c r="H38" s="23"/>
      <c r="I38" s="23"/>
      <c r="J38" s="12"/>
      <c r="K38" s="22"/>
      <c r="L38" s="12"/>
    </row>
    <row r="39" spans="2:12" s="5" customFormat="1" ht="18.600000000000001" customHeight="1" x14ac:dyDescent="0.3">
      <c r="B39" s="8" t="s">
        <v>41</v>
      </c>
      <c r="C39" s="8"/>
      <c r="D39" s="8"/>
      <c r="E39" s="8"/>
      <c r="F39" s="8"/>
      <c r="G39" s="8"/>
      <c r="H39" s="8"/>
      <c r="I39" s="8"/>
      <c r="J39" s="8"/>
    </row>
    <row r="40" spans="2:12" s="5" customFormat="1" ht="35.700000000000003" customHeight="1" thickBot="1" x14ac:dyDescent="0.35">
      <c r="B40" s="129" t="s">
        <v>28</v>
      </c>
      <c r="C40" s="130"/>
      <c r="D40" s="129" t="s">
        <v>29</v>
      </c>
      <c r="E40" s="130"/>
      <c r="F40" s="131" t="s">
        <v>40</v>
      </c>
      <c r="G40" s="130"/>
      <c r="H40" s="8"/>
      <c r="I40" s="65" t="s">
        <v>31</v>
      </c>
      <c r="J40" s="108"/>
    </row>
    <row r="41" spans="2:12" s="5" customFormat="1" ht="35.1" customHeight="1" thickTop="1" x14ac:dyDescent="0.3">
      <c r="B41" s="115"/>
      <c r="C41" s="116"/>
      <c r="D41" s="115"/>
      <c r="E41" s="116"/>
      <c r="F41" s="117">
        <f>K37</f>
        <v>0</v>
      </c>
      <c r="G41" s="118"/>
      <c r="H41" s="21" t="s">
        <v>32</v>
      </c>
      <c r="I41" s="119" t="str">
        <f>IFERROR(ROUND((B41+D41)/F41,0),"")</f>
        <v/>
      </c>
      <c r="J41" s="120"/>
    </row>
    <row r="42" spans="2:12" ht="19.2" customHeight="1" x14ac:dyDescent="0.3">
      <c r="I42" t="s">
        <v>33</v>
      </c>
    </row>
    <row r="43" spans="2:12" s="8" customFormat="1" ht="19.350000000000001" customHeight="1" x14ac:dyDescent="0.3">
      <c r="B43" s="8" t="s">
        <v>42</v>
      </c>
    </row>
    <row r="44" spans="2:12" s="8" customFormat="1" ht="35.700000000000003" customHeight="1" thickBot="1" x14ac:dyDescent="0.35">
      <c r="B44" s="129" t="s">
        <v>43</v>
      </c>
      <c r="C44" s="130"/>
      <c r="D44" s="145" t="s">
        <v>163</v>
      </c>
      <c r="E44" s="146"/>
      <c r="F44" s="147"/>
      <c r="G44" s="148"/>
      <c r="H44" s="65" t="s">
        <v>31</v>
      </c>
      <c r="I44" s="66"/>
    </row>
    <row r="45" spans="2:12" ht="35.1" customHeight="1" thickTop="1" x14ac:dyDescent="0.3">
      <c r="B45" s="150"/>
      <c r="C45" s="151"/>
      <c r="D45" s="152"/>
      <c r="E45" s="153"/>
      <c r="F45" s="154" t="s">
        <v>165</v>
      </c>
      <c r="G45" s="155"/>
      <c r="H45" s="67" t="str">
        <f>IFERROR(ROUND(B45/D45,0),"")</f>
        <v/>
      </c>
      <c r="I45" s="68"/>
    </row>
    <row r="46" spans="2:12" ht="19.350000000000001" customHeight="1" x14ac:dyDescent="0.3">
      <c r="D46" t="s">
        <v>164</v>
      </c>
      <c r="H46" t="s">
        <v>33</v>
      </c>
    </row>
    <row r="47" spans="2:12" ht="19.350000000000001" customHeight="1" x14ac:dyDescent="0.3">
      <c r="B47" s="64" t="s">
        <v>182</v>
      </c>
      <c r="C47" s="8"/>
    </row>
    <row r="48" spans="2:12" ht="19.350000000000001" customHeight="1" x14ac:dyDescent="0.3">
      <c r="B48" s="65" t="s">
        <v>31</v>
      </c>
      <c r="C48" s="66"/>
    </row>
    <row r="49" spans="1:12" ht="19.350000000000001" customHeight="1" x14ac:dyDescent="0.3">
      <c r="B49" s="143">
        <f>G103</f>
        <v>0</v>
      </c>
      <c r="C49" s="144"/>
    </row>
    <row r="50" spans="1:12" ht="19.350000000000001" customHeight="1" x14ac:dyDescent="0.3">
      <c r="B50" t="s">
        <v>177</v>
      </c>
    </row>
    <row r="51" spans="1:12" ht="19.350000000000001" customHeight="1" x14ac:dyDescent="0.3"/>
    <row r="52" spans="1:12" ht="31.2" customHeight="1" x14ac:dyDescent="0.3">
      <c r="A52" s="6"/>
      <c r="B52" s="6"/>
      <c r="K52" s="26"/>
      <c r="L52" s="49" t="s">
        <v>44</v>
      </c>
    </row>
    <row r="53" spans="1:12" ht="19.350000000000001" customHeight="1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9"/>
      <c r="L53" s="59" t="s">
        <v>168</v>
      </c>
    </row>
    <row r="54" spans="1:12" ht="31.95" customHeight="1" x14ac:dyDescent="0.3">
      <c r="B54" s="109" t="s">
        <v>148</v>
      </c>
      <c r="C54" s="109"/>
      <c r="D54" s="109"/>
      <c r="E54" s="109"/>
      <c r="L54" s="25"/>
    </row>
    <row r="55" spans="1:12" ht="21.45" customHeight="1" x14ac:dyDescent="0.3">
      <c r="B55" s="19" t="s">
        <v>24</v>
      </c>
      <c r="C55" s="20"/>
      <c r="D55" s="20"/>
      <c r="E55" s="20"/>
      <c r="L55" s="25"/>
    </row>
    <row r="57" spans="1:12" ht="19.350000000000001" customHeight="1" x14ac:dyDescent="0.3">
      <c r="B57" s="8" t="s">
        <v>25</v>
      </c>
      <c r="C57" s="8"/>
    </row>
    <row r="58" spans="1:12" ht="35.700000000000003" customHeight="1" thickBot="1" x14ac:dyDescent="0.35">
      <c r="B58" s="111" t="s">
        <v>45</v>
      </c>
      <c r="C58" s="112"/>
    </row>
    <row r="59" spans="1:12" ht="35.1" customHeight="1" thickTop="1" x14ac:dyDescent="0.3">
      <c r="B59" s="113"/>
      <c r="C59" s="114"/>
    </row>
    <row r="60" spans="1:12" ht="13.2" customHeight="1" x14ac:dyDescent="0.3">
      <c r="B60" s="20"/>
      <c r="C60" s="20"/>
      <c r="D60" s="20"/>
      <c r="E60" s="20"/>
    </row>
    <row r="61" spans="1:12" ht="19.350000000000001" customHeight="1" x14ac:dyDescent="0.3">
      <c r="B61" s="8" t="s">
        <v>27</v>
      </c>
      <c r="C61" s="8"/>
      <c r="D61" s="8"/>
      <c r="E61" s="8"/>
      <c r="F61" s="8"/>
      <c r="G61" s="8"/>
      <c r="H61" s="8"/>
      <c r="I61" s="8"/>
      <c r="J61" s="8"/>
    </row>
    <row r="62" spans="1:12" ht="35.700000000000003" customHeight="1" thickBot="1" x14ac:dyDescent="0.35">
      <c r="B62" s="129" t="s">
        <v>28</v>
      </c>
      <c r="C62" s="130"/>
      <c r="D62" s="129" t="s">
        <v>29</v>
      </c>
      <c r="E62" s="130"/>
      <c r="F62" s="131" t="s">
        <v>30</v>
      </c>
      <c r="G62" s="132"/>
      <c r="H62" s="8"/>
      <c r="I62" s="65" t="s">
        <v>162</v>
      </c>
      <c r="J62" s="66"/>
    </row>
    <row r="63" spans="1:12" ht="35.1" customHeight="1" thickTop="1" x14ac:dyDescent="0.3">
      <c r="B63" s="133"/>
      <c r="C63" s="134"/>
      <c r="D63" s="133"/>
      <c r="E63" s="134"/>
      <c r="F63" s="135"/>
      <c r="G63" s="136"/>
      <c r="H63" s="3" t="s">
        <v>32</v>
      </c>
      <c r="I63" s="67" t="str">
        <f>IFERROR(ROUND((B63+D63)/F63,0),"")</f>
        <v/>
      </c>
      <c r="J63" s="68"/>
    </row>
    <row r="64" spans="1:12" ht="19.350000000000001" customHeight="1" x14ac:dyDescent="0.3">
      <c r="B64" s="10"/>
      <c r="I64" t="s">
        <v>33</v>
      </c>
      <c r="L64" s="15"/>
    </row>
    <row r="65" spans="2:12" ht="19.350000000000001" customHeight="1" x14ac:dyDescent="0.3">
      <c r="B65" s="6" t="s">
        <v>34</v>
      </c>
    </row>
    <row r="66" spans="2:12" ht="19.350000000000001" customHeight="1" x14ac:dyDescent="0.3">
      <c r="B66" s="8" t="s">
        <v>46</v>
      </c>
      <c r="F66" s="11"/>
    </row>
    <row r="67" spans="2:12" ht="35.700000000000003" customHeight="1" thickBot="1" x14ac:dyDescent="0.35">
      <c r="B67" s="105" t="s">
        <v>36</v>
      </c>
      <c r="C67" s="106"/>
      <c r="D67" s="105" t="s">
        <v>37</v>
      </c>
      <c r="E67" s="106"/>
      <c r="F67" s="107" t="s">
        <v>38</v>
      </c>
      <c r="G67" s="106"/>
      <c r="H67" s="107" t="s">
        <v>39</v>
      </c>
      <c r="I67" s="106"/>
      <c r="J67" s="8"/>
      <c r="K67" s="65" t="s">
        <v>40</v>
      </c>
      <c r="L67" s="108"/>
    </row>
    <row r="68" spans="2:12" ht="35.1" customHeight="1" thickTop="1" x14ac:dyDescent="0.3">
      <c r="B68" s="137"/>
      <c r="C68" s="138"/>
      <c r="D68" s="137"/>
      <c r="E68" s="138"/>
      <c r="F68" s="135"/>
      <c r="G68" s="136"/>
      <c r="H68" s="139">
        <v>12</v>
      </c>
      <c r="I68" s="140"/>
      <c r="J68" s="3" t="s">
        <v>32</v>
      </c>
      <c r="K68" s="141">
        <f>(B68-D68)*F68/H68</f>
        <v>0</v>
      </c>
      <c r="L68" s="142"/>
    </row>
    <row r="69" spans="2:12" ht="12" customHeight="1" x14ac:dyDescent="0.3"/>
    <row r="70" spans="2:12" ht="19.350000000000001" customHeight="1" x14ac:dyDescent="0.3">
      <c r="B70" s="8" t="s">
        <v>41</v>
      </c>
      <c r="C70" s="8"/>
      <c r="D70" s="8"/>
      <c r="E70" s="8"/>
      <c r="F70" s="8"/>
      <c r="G70" s="8"/>
      <c r="H70" s="8"/>
      <c r="I70" s="8"/>
      <c r="J70" s="8"/>
    </row>
    <row r="71" spans="2:12" ht="35.700000000000003" customHeight="1" thickBot="1" x14ac:dyDescent="0.35">
      <c r="B71" s="129" t="s">
        <v>28</v>
      </c>
      <c r="C71" s="130"/>
      <c r="D71" s="129" t="s">
        <v>29</v>
      </c>
      <c r="E71" s="130"/>
      <c r="F71" s="131" t="s">
        <v>40</v>
      </c>
      <c r="G71" s="130"/>
      <c r="H71" s="8"/>
      <c r="I71" s="65" t="s">
        <v>162</v>
      </c>
      <c r="J71" s="108"/>
    </row>
    <row r="72" spans="2:12" ht="35.1" customHeight="1" thickTop="1" x14ac:dyDescent="0.3">
      <c r="B72" s="150"/>
      <c r="C72" s="151"/>
      <c r="D72" s="150"/>
      <c r="E72" s="151"/>
      <c r="F72" s="156">
        <f>K68</f>
        <v>0</v>
      </c>
      <c r="G72" s="157"/>
      <c r="H72" s="3" t="s">
        <v>32</v>
      </c>
      <c r="I72" s="67" t="str">
        <f>IFERROR(ROUND((B72+D72)/F72,0),"")</f>
        <v/>
      </c>
      <c r="J72" s="68"/>
    </row>
    <row r="73" spans="2:12" ht="19.350000000000001" customHeight="1" x14ac:dyDescent="0.3">
      <c r="I73" t="s">
        <v>33</v>
      </c>
    </row>
    <row r="74" spans="2:12" ht="19.350000000000001" customHeight="1" x14ac:dyDescent="0.3">
      <c r="B74" s="8" t="s">
        <v>42</v>
      </c>
      <c r="C74" s="8"/>
      <c r="D74" s="8"/>
      <c r="E74" s="8"/>
      <c r="F74" s="8"/>
      <c r="G74" s="8"/>
      <c r="H74" s="8"/>
      <c r="I74" s="8"/>
      <c r="J74" s="8"/>
    </row>
    <row r="75" spans="2:12" ht="35.700000000000003" customHeight="1" thickBot="1" x14ac:dyDescent="0.35">
      <c r="B75" s="129" t="s">
        <v>43</v>
      </c>
      <c r="C75" s="130"/>
      <c r="D75" s="145" t="s">
        <v>163</v>
      </c>
      <c r="E75" s="146"/>
      <c r="F75" s="147"/>
      <c r="G75" s="148"/>
      <c r="H75" s="65" t="s">
        <v>162</v>
      </c>
      <c r="I75" s="66"/>
      <c r="J75" s="53"/>
    </row>
    <row r="76" spans="2:12" ht="35.1" customHeight="1" thickTop="1" x14ac:dyDescent="0.3">
      <c r="B76" s="150"/>
      <c r="C76" s="151"/>
      <c r="D76" s="152"/>
      <c r="E76" s="153"/>
      <c r="F76" s="154" t="s">
        <v>165</v>
      </c>
      <c r="G76" s="155"/>
      <c r="H76" s="67" t="str">
        <f>IFERROR(ROUND(B76/D76,0),"")</f>
        <v/>
      </c>
      <c r="I76" s="68"/>
      <c r="J76" s="54"/>
    </row>
    <row r="77" spans="2:12" ht="19.2" customHeight="1" x14ac:dyDescent="0.3">
      <c r="D77" t="s">
        <v>164</v>
      </c>
      <c r="H77" t="s">
        <v>33</v>
      </c>
    </row>
    <row r="78" spans="2:12" ht="19.350000000000001" customHeight="1" x14ac:dyDescent="0.3">
      <c r="B78" s="64" t="s">
        <v>182</v>
      </c>
      <c r="C78" s="8"/>
    </row>
    <row r="79" spans="2:12" ht="19.350000000000001" customHeight="1" x14ac:dyDescent="0.3">
      <c r="B79" s="65" t="s">
        <v>162</v>
      </c>
      <c r="C79" s="66"/>
    </row>
    <row r="80" spans="2:12" ht="19.350000000000001" customHeight="1" x14ac:dyDescent="0.3">
      <c r="B80" s="143">
        <f>G104</f>
        <v>0</v>
      </c>
      <c r="C80" s="144"/>
    </row>
    <row r="81" spans="2:9" ht="13.5" customHeight="1" x14ac:dyDescent="0.3">
      <c r="B81" t="s">
        <v>177</v>
      </c>
    </row>
    <row r="82" spans="2:9" ht="24.6" customHeight="1" x14ac:dyDescent="0.3"/>
    <row r="83" spans="2:9" ht="43.35" customHeight="1" x14ac:dyDescent="0.3"/>
    <row r="84" spans="2:9" ht="35.1" hidden="1" customHeight="1" x14ac:dyDescent="0.3"/>
    <row r="85" spans="2:9" ht="22.2" hidden="1" customHeight="1" x14ac:dyDescent="0.3">
      <c r="G85" s="42" t="s">
        <v>47</v>
      </c>
    </row>
    <row r="86" spans="2:9" hidden="1" x14ac:dyDescent="0.3">
      <c r="C86" s="33" t="e">
        <f>VLOOKUP(I8,※参考参照データ!$A$3:$D$49,4,0)</f>
        <v>#N/A</v>
      </c>
      <c r="D86" t="s">
        <v>48</v>
      </c>
      <c r="E86" s="33" t="e">
        <f>VLOOKUP(I8,※参考参照データ!$A$3:$D$49,4,0)</f>
        <v>#N/A</v>
      </c>
      <c r="F86" t="s">
        <v>49</v>
      </c>
      <c r="G86" s="39"/>
      <c r="H86" s="39" t="s">
        <v>50</v>
      </c>
      <c r="I86" s="39" t="s">
        <v>51</v>
      </c>
    </row>
    <row r="87" spans="2:9" hidden="1" x14ac:dyDescent="0.3">
      <c r="C87" t="e">
        <f>VLOOKUP(I8,※参考参照データ!$A$3:$D$49,2,0)</f>
        <v>#N/A</v>
      </c>
      <c r="E87" t="e">
        <f>VLOOKUP(I8,※参考参照データ!$A$3:$D$49,3,0)</f>
        <v>#N/A</v>
      </c>
      <c r="G87" s="40" t="s">
        <v>52</v>
      </c>
      <c r="H87" s="39">
        <f>B28</f>
        <v>0</v>
      </c>
      <c r="I87" s="39">
        <f>B59</f>
        <v>0</v>
      </c>
    </row>
    <row r="88" spans="2:9" hidden="1" x14ac:dyDescent="0.3">
      <c r="G88" s="40" t="s">
        <v>53</v>
      </c>
      <c r="H88" s="41" t="str">
        <f>IF(F32="","",I32)</f>
        <v/>
      </c>
      <c r="I88" s="41" t="str">
        <f>IF(F63="","",I63)</f>
        <v/>
      </c>
    </row>
    <row r="89" spans="2:9" hidden="1" x14ac:dyDescent="0.3">
      <c r="G89" s="40" t="s">
        <v>54</v>
      </c>
      <c r="H89" s="41" t="str">
        <f>IF(F41="","",I41)</f>
        <v/>
      </c>
      <c r="I89" s="41" t="str">
        <f>IF(F72="","",I72)</f>
        <v/>
      </c>
    </row>
    <row r="90" spans="2:9" hidden="1" x14ac:dyDescent="0.3">
      <c r="G90" s="40" t="s">
        <v>55</v>
      </c>
      <c r="H90" s="41" t="str">
        <f>IF(F45="","",H45)</f>
        <v/>
      </c>
      <c r="I90" s="41">
        <f>IF(F76="","",I76)</f>
        <v>0</v>
      </c>
    </row>
    <row r="91" spans="2:9" hidden="1" x14ac:dyDescent="0.3">
      <c r="G91" s="40" t="s">
        <v>56</v>
      </c>
      <c r="H91" s="39" t="str">
        <f>IFERROR(SMALL(H87:H90,COUNTIF(H87:H90,0)+1),"最低賃金を算出してください")</f>
        <v>最低賃金を算出してください</v>
      </c>
      <c r="I91" s="39" t="str">
        <f>IFERROR(SMALL(I87:I90,COUNTIF(I87:I90,0)+1),"最低賃金を算出してください")</f>
        <v>最低賃金を算出してください</v>
      </c>
    </row>
    <row r="92" spans="2:9" hidden="1" x14ac:dyDescent="0.3"/>
    <row r="93" spans="2:9" hidden="1" x14ac:dyDescent="0.3"/>
    <row r="94" spans="2:9" hidden="1" x14ac:dyDescent="0.3">
      <c r="C94" t="str">
        <f>IFERROR(IF(I12="","",IF(I11&gt;I12,"エラー",I12-I11)),"")</f>
        <v/>
      </c>
    </row>
    <row r="95" spans="2:9" ht="16.2" hidden="1" x14ac:dyDescent="0.3">
      <c r="C95" s="6"/>
    </row>
    <row r="96" spans="2:9" hidden="1" x14ac:dyDescent="0.3">
      <c r="C96" s="9" t="s">
        <v>57</v>
      </c>
    </row>
    <row r="97" spans="2:8" ht="16.2" hidden="1" x14ac:dyDescent="0.3">
      <c r="C97" s="8"/>
    </row>
    <row r="98" spans="2:8" ht="16.2" hidden="1" x14ac:dyDescent="0.3">
      <c r="C98" s="6"/>
    </row>
    <row r="99" spans="2:8" ht="20.25" hidden="1" customHeight="1" x14ac:dyDescent="0.3">
      <c r="B99" s="37">
        <f>IFERROR(I13-I11,0)</f>
        <v>0</v>
      </c>
      <c r="C99" s="6" t="s">
        <v>175</v>
      </c>
    </row>
    <row r="100" spans="2:8" ht="16.2" hidden="1" x14ac:dyDescent="0.3">
      <c r="B100" s="37">
        <f>IFERROR(I13-I12,0)</f>
        <v>0</v>
      </c>
      <c r="C100" s="6" t="s">
        <v>176</v>
      </c>
    </row>
    <row r="101" spans="2:8" hidden="1" x14ac:dyDescent="0.3"/>
    <row r="102" spans="2:8" hidden="1" x14ac:dyDescent="0.3">
      <c r="B102" s="3" t="s">
        <v>178</v>
      </c>
      <c r="C102" s="3" t="s">
        <v>179</v>
      </c>
      <c r="D102" s="3" t="s">
        <v>180</v>
      </c>
      <c r="E102" s="3" t="s">
        <v>181</v>
      </c>
      <c r="F102" s="3"/>
      <c r="G102" s="3" t="s">
        <v>183</v>
      </c>
    </row>
    <row r="103" spans="2:8" hidden="1" x14ac:dyDescent="0.3">
      <c r="B103" s="61">
        <f>B28</f>
        <v>0</v>
      </c>
      <c r="C103" s="61" t="str">
        <f>IFERROR((B32+D32)/F32,"0")</f>
        <v>0</v>
      </c>
      <c r="D103" s="3" t="str">
        <f>IFERROR((B41+D41)/F41,"0")</f>
        <v>0</v>
      </c>
      <c r="E103" s="3" t="str">
        <f>IFERROR(B45/D45,"0")</f>
        <v>0</v>
      </c>
      <c r="F103" s="3"/>
      <c r="G103" s="63">
        <f>ROUND(B103+C103+D103+E103,0)</f>
        <v>0</v>
      </c>
      <c r="H103" s="62"/>
    </row>
    <row r="104" spans="2:8" hidden="1" x14ac:dyDescent="0.3">
      <c r="B104" s="61">
        <f>B59</f>
        <v>0</v>
      </c>
      <c r="C104" s="61" t="str">
        <f>IFERROR((B63+D63)/F63,"0")</f>
        <v>0</v>
      </c>
      <c r="D104" s="3" t="str">
        <f>IFERROR((B72+D72)/F72,"0")</f>
        <v>0</v>
      </c>
      <c r="E104" s="3" t="str">
        <f>IFERROR(B76/D76,"0")</f>
        <v>0</v>
      </c>
      <c r="G104" s="63">
        <f>ROUND(B104+C104+D104+E104,0)</f>
        <v>0</v>
      </c>
    </row>
    <row r="105" spans="2:8" hidden="1" x14ac:dyDescent="0.3"/>
    <row r="106" spans="2:8" hidden="1" x14ac:dyDescent="0.3"/>
  </sheetData>
  <sheetProtection sheet="1" selectLockedCells="1"/>
  <mergeCells count="108">
    <mergeCell ref="B5:K5"/>
    <mergeCell ref="B79:C79"/>
    <mergeCell ref="B80:C80"/>
    <mergeCell ref="B76:C76"/>
    <mergeCell ref="D76:E76"/>
    <mergeCell ref="F76:G76"/>
    <mergeCell ref="B71:C71"/>
    <mergeCell ref="D71:E71"/>
    <mergeCell ref="F71:G71"/>
    <mergeCell ref="B75:C75"/>
    <mergeCell ref="D75:E75"/>
    <mergeCell ref="F75:G75"/>
    <mergeCell ref="I71:J71"/>
    <mergeCell ref="B72:C72"/>
    <mergeCell ref="D72:E72"/>
    <mergeCell ref="F72:G72"/>
    <mergeCell ref="I72:J72"/>
    <mergeCell ref="B45:C45"/>
    <mergeCell ref="D45:E45"/>
    <mergeCell ref="F45:G45"/>
    <mergeCell ref="H44:I44"/>
    <mergeCell ref="F67:G67"/>
    <mergeCell ref="H67:I67"/>
    <mergeCell ref="B62:C62"/>
    <mergeCell ref="H45:I45"/>
    <mergeCell ref="B48:C48"/>
    <mergeCell ref="B49:C49"/>
    <mergeCell ref="B54:E54"/>
    <mergeCell ref="B58:C58"/>
    <mergeCell ref="B59:C59"/>
    <mergeCell ref="B44:C44"/>
    <mergeCell ref="D44:E44"/>
    <mergeCell ref="F44:G44"/>
    <mergeCell ref="K67:L67"/>
    <mergeCell ref="B68:C68"/>
    <mergeCell ref="D68:E68"/>
    <mergeCell ref="F68:G68"/>
    <mergeCell ref="H68:I68"/>
    <mergeCell ref="K68:L68"/>
    <mergeCell ref="I62:J62"/>
    <mergeCell ref="B63:C63"/>
    <mergeCell ref="D63:E63"/>
    <mergeCell ref="F63:G63"/>
    <mergeCell ref="I63:J63"/>
    <mergeCell ref="B67:C67"/>
    <mergeCell ref="D67:E67"/>
    <mergeCell ref="D62:E62"/>
    <mergeCell ref="F62:G62"/>
    <mergeCell ref="I40:J40"/>
    <mergeCell ref="B41:C41"/>
    <mergeCell ref="D41:E41"/>
    <mergeCell ref="F41:G41"/>
    <mergeCell ref="I41:J41"/>
    <mergeCell ref="F18:L18"/>
    <mergeCell ref="B37:C37"/>
    <mergeCell ref="D37:E37"/>
    <mergeCell ref="F37:G37"/>
    <mergeCell ref="H37:I37"/>
    <mergeCell ref="K37:L37"/>
    <mergeCell ref="B31:C31"/>
    <mergeCell ref="D31:E31"/>
    <mergeCell ref="F31:G31"/>
    <mergeCell ref="I31:J31"/>
    <mergeCell ref="B32:C32"/>
    <mergeCell ref="D32:E32"/>
    <mergeCell ref="F32:G32"/>
    <mergeCell ref="I32:J32"/>
    <mergeCell ref="B40:C40"/>
    <mergeCell ref="D40:E40"/>
    <mergeCell ref="F40:G40"/>
    <mergeCell ref="K11:L11"/>
    <mergeCell ref="F14:H14"/>
    <mergeCell ref="F17:L17"/>
    <mergeCell ref="B36:C36"/>
    <mergeCell ref="D36:E36"/>
    <mergeCell ref="F36:G36"/>
    <mergeCell ref="H36:I36"/>
    <mergeCell ref="K36:L36"/>
    <mergeCell ref="B21:E21"/>
    <mergeCell ref="B22:J22"/>
    <mergeCell ref="B27:C27"/>
    <mergeCell ref="B28:C28"/>
    <mergeCell ref="K16:L16"/>
    <mergeCell ref="C14:D14"/>
    <mergeCell ref="H75:I75"/>
    <mergeCell ref="H76:I76"/>
    <mergeCell ref="K3:L3"/>
    <mergeCell ref="B4:K4"/>
    <mergeCell ref="B7:C7"/>
    <mergeCell ref="F8:H8"/>
    <mergeCell ref="I8:J8"/>
    <mergeCell ref="C10:D10"/>
    <mergeCell ref="F15:H15"/>
    <mergeCell ref="F16:H16"/>
    <mergeCell ref="C12:D12"/>
    <mergeCell ref="F12:H12"/>
    <mergeCell ref="I12:J12"/>
    <mergeCell ref="K12:L12"/>
    <mergeCell ref="C13:D13"/>
    <mergeCell ref="F13:H13"/>
    <mergeCell ref="I13:J13"/>
    <mergeCell ref="K13:L13"/>
    <mergeCell ref="F10:H10"/>
    <mergeCell ref="I10:J10"/>
    <mergeCell ref="K10:L10"/>
    <mergeCell ref="C11:D11"/>
    <mergeCell ref="F11:H11"/>
    <mergeCell ref="I11:J11"/>
  </mergeCells>
  <phoneticPr fontId="1"/>
  <conditionalFormatting sqref="F17">
    <cfRule type="expression" dxfId="7" priority="6">
      <formula>$F$17&lt;&gt;""</formula>
    </cfRule>
  </conditionalFormatting>
  <conditionalFormatting sqref="F16:J16">
    <cfRule type="expression" dxfId="6" priority="2">
      <formula>($I$14="はい")&amp;($I$16="いいえ")</formula>
    </cfRule>
  </conditionalFormatting>
  <conditionalFormatting sqref="F18:L18">
    <cfRule type="expression" dxfId="5" priority="1">
      <formula>$F$18&lt;&gt;""</formula>
    </cfRule>
  </conditionalFormatting>
  <conditionalFormatting sqref="I12:I13">
    <cfRule type="expression" dxfId="4" priority="4">
      <formula>$I$12="最低賃金を算出してください"</formula>
    </cfRule>
  </conditionalFormatting>
  <hyperlinks>
    <hyperlink ref="B5" location="【賃上げ加点】セルフチェックシート!Print_Area" display="※賃上げ加点（+３０円以上）の算出が必要な方はこちらをご使用ください。" xr:uid="{BD204318-0A31-401D-B443-F88DF8B1189A}"/>
    <hyperlink ref="B5:K5" location="'【賃上げ加点（＋30円以上)】セルフチェックシート'!Print_Area" display="※賃上げ加点（+３０円以上）の算出が必要な方はこちらをご使用ください。" xr:uid="{0B6ADBF5-87FB-4D23-B53C-E7BEE17126C1}"/>
  </hyperlinks>
  <pageMargins left="0.7" right="0.7" top="0.75" bottom="0.75" header="0.3" footer="0.3"/>
  <pageSetup paperSize="9" scale="52" fitToWidth="0" fitToHeight="0" orientation="portrait" horizontalDpi="1200" verticalDpi="1200" r:id="rId1"/>
  <rowBreaks count="1" manualBreakCount="1">
    <brk id="50" max="11" man="1"/>
  </rowBreaks>
  <ignoredErrors>
    <ignoredError sqref="B80" unlockedFormula="1"/>
    <ignoredError sqref="B49" evalError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C4CA-C35D-458B-8829-2A4D8EA02F45}">
  <sheetPr>
    <tabColor theme="9" tint="0.79998168889431442"/>
  </sheetPr>
  <dimension ref="A1:N106"/>
  <sheetViews>
    <sheetView showGridLines="0" zoomScale="85" zoomScaleNormal="85" zoomScaleSheetLayoutView="70" workbookViewId="0">
      <selection activeCell="B5" sqref="B5:K5"/>
    </sheetView>
  </sheetViews>
  <sheetFormatPr defaultRowHeight="14.4" x14ac:dyDescent="0.3"/>
  <cols>
    <col min="1" max="1" width="3.453125" customWidth="1"/>
    <col min="2" max="2" width="13.90625" customWidth="1"/>
    <col min="3" max="5" width="11.453125" customWidth="1"/>
    <col min="6" max="8" width="12.7265625" customWidth="1"/>
    <col min="9" max="10" width="15.7265625" customWidth="1"/>
    <col min="11" max="11" width="14" customWidth="1"/>
    <col min="12" max="12" width="11.453125" customWidth="1"/>
  </cols>
  <sheetData>
    <row r="1" spans="1:14" ht="13.5" customHeight="1" x14ac:dyDescent="0.3">
      <c r="K1" s="28"/>
      <c r="L1" s="28"/>
    </row>
    <row r="2" spans="1:14" ht="26.7" customHeight="1" x14ac:dyDescent="0.3">
      <c r="A2" s="9"/>
      <c r="B2" s="35" t="s">
        <v>193</v>
      </c>
      <c r="K2" s="28"/>
      <c r="L2" s="28"/>
    </row>
    <row r="3" spans="1:14" ht="3" customHeight="1" x14ac:dyDescent="0.3">
      <c r="B3" s="6"/>
      <c r="C3" s="6"/>
      <c r="D3" s="6"/>
      <c r="E3" s="6"/>
      <c r="F3" s="6"/>
      <c r="G3" s="6"/>
      <c r="H3" s="6"/>
      <c r="I3" s="6"/>
      <c r="J3" s="6"/>
      <c r="K3" s="69"/>
      <c r="L3" s="69"/>
    </row>
    <row r="4" spans="1:14" ht="124.2" customHeight="1" x14ac:dyDescent="0.3">
      <c r="B4" s="70" t="s">
        <v>189</v>
      </c>
      <c r="C4" s="71"/>
      <c r="D4" s="71"/>
      <c r="E4" s="71"/>
      <c r="F4" s="71"/>
      <c r="G4" s="71"/>
      <c r="H4" s="71"/>
      <c r="I4" s="71"/>
      <c r="J4" s="71"/>
      <c r="K4" s="72"/>
    </row>
    <row r="5" spans="1:14" ht="23.4" customHeight="1" x14ac:dyDescent="0.3">
      <c r="B5" s="149" t="s">
        <v>191</v>
      </c>
      <c r="C5" s="149"/>
      <c r="D5" s="149"/>
      <c r="E5" s="149"/>
      <c r="F5" s="149"/>
      <c r="G5" s="149"/>
      <c r="H5" s="149"/>
      <c r="I5" s="149"/>
      <c r="J5" s="149"/>
      <c r="K5" s="149"/>
    </row>
    <row r="6" spans="1:14" ht="4.95" customHeigh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14" ht="20.7" customHeight="1" x14ac:dyDescent="0.45">
      <c r="B7" s="73" t="s">
        <v>0</v>
      </c>
      <c r="C7" s="73"/>
      <c r="D7" s="13"/>
      <c r="E7" s="8"/>
      <c r="F7" s="8"/>
      <c r="G7" s="8"/>
      <c r="H7" s="8"/>
      <c r="I7" s="14"/>
    </row>
    <row r="8" spans="1:14" ht="30" customHeight="1" x14ac:dyDescent="0.3">
      <c r="E8" s="17"/>
      <c r="F8" s="74" t="s">
        <v>1</v>
      </c>
      <c r="G8" s="74"/>
      <c r="H8" s="74"/>
      <c r="I8" s="162"/>
      <c r="J8" s="163"/>
      <c r="K8" t="s">
        <v>3</v>
      </c>
    </row>
    <row r="9" spans="1:14" ht="30" customHeight="1" x14ac:dyDescent="0.3">
      <c r="E9" s="17"/>
      <c r="F9" s="36" t="s">
        <v>4</v>
      </c>
      <c r="G9" s="12"/>
      <c r="H9" s="12"/>
      <c r="I9" s="12"/>
      <c r="J9" s="12"/>
      <c r="K9" s="12"/>
    </row>
    <row r="10" spans="1:14" ht="38.700000000000003" customHeight="1" x14ac:dyDescent="0.3">
      <c r="B10" s="16" t="s">
        <v>5</v>
      </c>
      <c r="C10" s="164" t="s">
        <v>6</v>
      </c>
      <c r="D10" s="164"/>
      <c r="E10" s="19"/>
      <c r="F10" s="95" t="s">
        <v>7</v>
      </c>
      <c r="G10" s="95"/>
      <c r="H10" s="95"/>
      <c r="I10" s="165"/>
      <c r="J10" s="166"/>
      <c r="K10" s="98" t="s">
        <v>171</v>
      </c>
      <c r="L10" s="87"/>
    </row>
    <row r="11" spans="1:14" ht="38.700000000000003" customHeight="1" thickBot="1" x14ac:dyDescent="0.35">
      <c r="B11" s="16" t="s">
        <v>8</v>
      </c>
      <c r="C11" s="158">
        <v>44652</v>
      </c>
      <c r="D11" s="158"/>
      <c r="E11" s="19"/>
      <c r="F11" s="100" t="s">
        <v>9</v>
      </c>
      <c r="G11" s="101"/>
      <c r="H11" s="101"/>
      <c r="I11" s="102" t="str">
        <f>IF(I10="","",IF(I10&gt;=C86,E87,C87))</f>
        <v/>
      </c>
      <c r="J11" s="103"/>
      <c r="K11" s="98" t="s">
        <v>10</v>
      </c>
      <c r="L11" s="87"/>
    </row>
    <row r="12" spans="1:14" ht="38.700000000000003" customHeight="1" x14ac:dyDescent="0.3">
      <c r="B12" s="18" t="s">
        <v>11</v>
      </c>
      <c r="C12" s="159" t="s">
        <v>12</v>
      </c>
      <c r="D12" s="159"/>
      <c r="E12" s="19"/>
      <c r="F12" s="81" t="s">
        <v>13</v>
      </c>
      <c r="G12" s="82"/>
      <c r="H12" s="83"/>
      <c r="I12" s="160"/>
      <c r="J12" s="161"/>
      <c r="K12" s="86" t="s">
        <v>14</v>
      </c>
      <c r="L12" s="87"/>
      <c r="N12" s="38"/>
    </row>
    <row r="13" spans="1:14" ht="38.700000000000003" customHeight="1" thickBot="1" x14ac:dyDescent="0.35">
      <c r="B13" s="18" t="s">
        <v>15</v>
      </c>
      <c r="C13" s="159" t="s">
        <v>16</v>
      </c>
      <c r="D13" s="159"/>
      <c r="E13" s="8"/>
      <c r="F13" s="88" t="s">
        <v>17</v>
      </c>
      <c r="G13" s="89"/>
      <c r="H13" s="90"/>
      <c r="I13" s="167"/>
      <c r="J13" s="168"/>
      <c r="K13" s="93" t="s">
        <v>169</v>
      </c>
      <c r="L13" s="94"/>
    </row>
    <row r="14" spans="1:14" ht="38.700000000000003" customHeight="1" x14ac:dyDescent="0.3">
      <c r="B14" s="18" t="s">
        <v>18</v>
      </c>
      <c r="C14" s="159" t="s">
        <v>19</v>
      </c>
      <c r="D14" s="159"/>
      <c r="E14" s="8"/>
      <c r="F14" s="78" t="s">
        <v>184</v>
      </c>
      <c r="G14" s="78"/>
      <c r="H14" s="78"/>
      <c r="I14" s="45" t="str">
        <f>IF(ISNUMBER(J14)*1,IF(J14&gt;=30,"はい","いいえ"),"")</f>
        <v/>
      </c>
      <c r="J14" s="46" t="str">
        <f>IF(ISNUMBER(I13)*1,I13-I11,"")</f>
        <v/>
      </c>
      <c r="K14" s="44"/>
      <c r="L14" s="44"/>
    </row>
    <row r="15" spans="1:14" ht="38.700000000000003" customHeight="1" x14ac:dyDescent="0.3">
      <c r="B15" s="19"/>
      <c r="C15" s="12"/>
      <c r="D15" s="12"/>
      <c r="E15" s="8"/>
      <c r="F15" s="78" t="s">
        <v>185</v>
      </c>
      <c r="G15" s="78"/>
      <c r="H15" s="78"/>
      <c r="I15" s="47" t="str">
        <f>IF(ISNUMBER(J15)*1,IF(J15&gt;=30,"はい","いいえ"),"")</f>
        <v/>
      </c>
      <c r="J15" s="48" t="str">
        <f>IF(ISNUMBER(I12)*1,I12-I11,"")</f>
        <v/>
      </c>
      <c r="K15" s="44"/>
      <c r="L15" s="44"/>
    </row>
    <row r="16" spans="1:14" ht="38.700000000000003" customHeight="1" x14ac:dyDescent="0.3">
      <c r="B16" s="19"/>
      <c r="C16" s="12"/>
      <c r="D16" s="12"/>
      <c r="E16" s="8"/>
      <c r="F16" s="79" t="s">
        <v>186</v>
      </c>
      <c r="G16" s="79"/>
      <c r="H16" s="79"/>
      <c r="I16" s="47" t="str">
        <f>IF(I13="","",IF(ISNUMBER(J16)*1,IF(J16&gt;=30,"はい","いいえ"),"-"))</f>
        <v/>
      </c>
      <c r="J16" s="48" t="str">
        <f>IF(I13="","",IF(ISNUMBER(I13)*1,IF(J15&gt;=30,I13-I12,"-")))</f>
        <v/>
      </c>
      <c r="K16" s="98" t="s">
        <v>149</v>
      </c>
      <c r="L16" s="87"/>
    </row>
    <row r="17" spans="1:14" ht="25.2" customHeight="1" x14ac:dyDescent="0.3">
      <c r="B17" s="19"/>
      <c r="C17" s="60"/>
      <c r="D17" s="60"/>
      <c r="E17" s="8"/>
      <c r="F17" s="104" t="str">
        <f>IF(I14="いいえ",C99,"")</f>
        <v/>
      </c>
      <c r="G17" s="104"/>
      <c r="H17" s="104"/>
      <c r="I17" s="104"/>
      <c r="J17" s="104"/>
      <c r="K17" s="104"/>
      <c r="L17" s="104"/>
      <c r="N17" s="37"/>
    </row>
    <row r="18" spans="1:14" ht="25.2" customHeight="1" x14ac:dyDescent="0.3">
      <c r="B18" s="19"/>
      <c r="C18" s="60"/>
      <c r="D18" s="60"/>
      <c r="E18" s="8"/>
      <c r="F18" s="104" t="str">
        <f>IF(AND(I15="はい",I16="いいえ"),C100,"")</f>
        <v/>
      </c>
      <c r="G18" s="104"/>
      <c r="H18" s="104"/>
      <c r="I18" s="104"/>
      <c r="J18" s="104"/>
      <c r="K18" s="104"/>
      <c r="L18" s="104"/>
    </row>
    <row r="19" spans="1:14" ht="31.2" customHeight="1" x14ac:dyDescent="0.3">
      <c r="A19" s="50"/>
      <c r="B19" s="50"/>
      <c r="C19" s="4"/>
      <c r="D19" s="4"/>
      <c r="E19" s="4"/>
      <c r="F19" s="4"/>
      <c r="G19" s="4"/>
      <c r="H19" s="4"/>
      <c r="I19" s="4"/>
      <c r="J19" s="4"/>
      <c r="K19" s="51"/>
      <c r="L19" s="52" t="s">
        <v>20</v>
      </c>
    </row>
    <row r="20" spans="1:14" ht="26.7" customHeight="1" x14ac:dyDescent="0.3">
      <c r="L20" s="27" t="s">
        <v>21</v>
      </c>
    </row>
    <row r="21" spans="1:14" ht="31.95" customHeight="1" x14ac:dyDescent="0.3">
      <c r="B21" s="109" t="s">
        <v>22</v>
      </c>
      <c r="C21" s="109"/>
      <c r="D21" s="109"/>
      <c r="E21" s="109"/>
    </row>
    <row r="22" spans="1:14" ht="43.2" customHeight="1" x14ac:dyDescent="0.3">
      <c r="B22" s="110" t="s">
        <v>23</v>
      </c>
      <c r="C22" s="110"/>
      <c r="D22" s="110"/>
      <c r="E22" s="110"/>
      <c r="F22" s="110"/>
      <c r="G22" s="110"/>
      <c r="H22" s="110"/>
      <c r="I22" s="110"/>
      <c r="J22" s="110"/>
    </row>
    <row r="23" spans="1:14" ht="5.4" customHeight="1" x14ac:dyDescent="0.3">
      <c r="B23" s="24"/>
    </row>
    <row r="24" spans="1:14" ht="19.2" customHeight="1" x14ac:dyDescent="0.3">
      <c r="B24" s="19" t="s">
        <v>24</v>
      </c>
    </row>
    <row r="25" spans="1:14" ht="5.4" customHeight="1" x14ac:dyDescent="0.3">
      <c r="B25" s="7"/>
    </row>
    <row r="26" spans="1:14" ht="19.350000000000001" customHeight="1" x14ac:dyDescent="0.3">
      <c r="B26" s="8" t="s">
        <v>25</v>
      </c>
      <c r="C26" s="8"/>
    </row>
    <row r="27" spans="1:14" ht="35.700000000000003" customHeight="1" thickBot="1" x14ac:dyDescent="0.35">
      <c r="B27" s="111" t="s">
        <v>26</v>
      </c>
      <c r="C27" s="112"/>
    </row>
    <row r="28" spans="1:14" ht="35.1" customHeight="1" thickTop="1" x14ac:dyDescent="0.3">
      <c r="B28" s="169"/>
      <c r="C28" s="170"/>
    </row>
    <row r="29" spans="1:14" ht="19.350000000000001" customHeight="1" x14ac:dyDescent="0.3"/>
    <row r="30" spans="1:14" ht="19.350000000000001" customHeight="1" x14ac:dyDescent="0.3">
      <c r="B30" s="8" t="s">
        <v>27</v>
      </c>
    </row>
    <row r="31" spans="1:14" ht="35.700000000000003" customHeight="1" thickBot="1" x14ac:dyDescent="0.35">
      <c r="B31" s="129" t="s">
        <v>28</v>
      </c>
      <c r="C31" s="130"/>
      <c r="D31" s="129" t="s">
        <v>29</v>
      </c>
      <c r="E31" s="130"/>
      <c r="F31" s="131" t="s">
        <v>30</v>
      </c>
      <c r="G31" s="132"/>
      <c r="H31" s="8"/>
      <c r="I31" s="65" t="s">
        <v>31</v>
      </c>
      <c r="J31" s="108"/>
    </row>
    <row r="32" spans="1:14" ht="35.1" customHeight="1" thickTop="1" x14ac:dyDescent="0.3">
      <c r="B32" s="175"/>
      <c r="C32" s="176"/>
      <c r="D32" s="175"/>
      <c r="E32" s="176"/>
      <c r="F32" s="177"/>
      <c r="G32" s="178"/>
      <c r="H32" s="3" t="s">
        <v>32</v>
      </c>
      <c r="I32" s="67" t="str">
        <f>IFERROR(ROUND((B32+D32)/F32,0),"")</f>
        <v/>
      </c>
      <c r="J32" s="68"/>
    </row>
    <row r="33" spans="2:12" ht="19.350000000000001" customHeight="1" x14ac:dyDescent="0.3">
      <c r="I33" t="s">
        <v>33</v>
      </c>
    </row>
    <row r="34" spans="2:12" ht="19.350000000000001" customHeight="1" x14ac:dyDescent="0.3">
      <c r="B34" s="6" t="s">
        <v>34</v>
      </c>
    </row>
    <row r="35" spans="2:12" ht="19.350000000000001" customHeight="1" x14ac:dyDescent="0.3">
      <c r="B35" s="8" t="s">
        <v>35</v>
      </c>
      <c r="F35" s="11"/>
    </row>
    <row r="36" spans="2:12" ht="39.6" customHeight="1" thickBot="1" x14ac:dyDescent="0.35">
      <c r="B36" s="105" t="s">
        <v>36</v>
      </c>
      <c r="C36" s="106"/>
      <c r="D36" s="105" t="s">
        <v>37</v>
      </c>
      <c r="E36" s="106"/>
      <c r="F36" s="107" t="s">
        <v>38</v>
      </c>
      <c r="G36" s="106"/>
      <c r="H36" s="107" t="s">
        <v>39</v>
      </c>
      <c r="I36" s="106"/>
      <c r="J36" s="19"/>
      <c r="K36" s="65" t="s">
        <v>40</v>
      </c>
      <c r="L36" s="108"/>
    </row>
    <row r="37" spans="2:12" ht="35.1" customHeight="1" thickTop="1" x14ac:dyDescent="0.3">
      <c r="B37" s="171"/>
      <c r="C37" s="172"/>
      <c r="D37" s="171"/>
      <c r="E37" s="172"/>
      <c r="F37" s="173"/>
      <c r="G37" s="174"/>
      <c r="H37" s="125">
        <v>12</v>
      </c>
      <c r="I37" s="126"/>
      <c r="J37" s="12" t="s">
        <v>32</v>
      </c>
      <c r="K37" s="127">
        <f>(B37-D37)*F37/H37</f>
        <v>0</v>
      </c>
      <c r="L37" s="128"/>
    </row>
    <row r="38" spans="2:12" ht="18.600000000000001" customHeight="1" x14ac:dyDescent="0.3">
      <c r="B38" s="22"/>
      <c r="C38" s="12"/>
      <c r="D38" s="22"/>
      <c r="E38" s="12"/>
      <c r="F38" s="22"/>
      <c r="G38" s="12"/>
      <c r="H38" s="23"/>
      <c r="I38" s="23"/>
      <c r="J38" s="12"/>
      <c r="K38" s="22"/>
      <c r="L38" s="12"/>
    </row>
    <row r="39" spans="2:12" s="5" customFormat="1" ht="18.600000000000001" customHeight="1" x14ac:dyDescent="0.3">
      <c r="B39" s="8" t="s">
        <v>41</v>
      </c>
      <c r="C39" s="8"/>
      <c r="D39" s="8"/>
      <c r="E39" s="8"/>
      <c r="F39" s="8"/>
      <c r="G39" s="8"/>
      <c r="H39" s="8"/>
      <c r="I39" s="8"/>
      <c r="J39" s="8"/>
    </row>
    <row r="40" spans="2:12" s="5" customFormat="1" ht="35.700000000000003" customHeight="1" thickBot="1" x14ac:dyDescent="0.35">
      <c r="B40" s="129" t="s">
        <v>28</v>
      </c>
      <c r="C40" s="130"/>
      <c r="D40" s="129" t="s">
        <v>29</v>
      </c>
      <c r="E40" s="130"/>
      <c r="F40" s="131" t="s">
        <v>40</v>
      </c>
      <c r="G40" s="130"/>
      <c r="H40" s="8"/>
      <c r="I40" s="65" t="s">
        <v>31</v>
      </c>
      <c r="J40" s="108"/>
    </row>
    <row r="41" spans="2:12" s="5" customFormat="1" ht="35.1" customHeight="1" thickTop="1" x14ac:dyDescent="0.3">
      <c r="B41" s="183"/>
      <c r="C41" s="184"/>
      <c r="D41" s="183"/>
      <c r="E41" s="184"/>
      <c r="F41" s="117">
        <f>K37</f>
        <v>0</v>
      </c>
      <c r="G41" s="118"/>
      <c r="H41" s="21" t="s">
        <v>32</v>
      </c>
      <c r="I41" s="119" t="str">
        <f>IFERROR(ROUND((B41+D41)/F41,0),"")</f>
        <v/>
      </c>
      <c r="J41" s="120"/>
    </row>
    <row r="42" spans="2:12" ht="19.2" customHeight="1" x14ac:dyDescent="0.3">
      <c r="I42" t="s">
        <v>33</v>
      </c>
    </row>
    <row r="43" spans="2:12" s="8" customFormat="1" ht="19.350000000000001" customHeight="1" x14ac:dyDescent="0.3">
      <c r="B43" s="8" t="s">
        <v>42</v>
      </c>
    </row>
    <row r="44" spans="2:12" s="8" customFormat="1" ht="35.700000000000003" customHeight="1" thickBot="1" x14ac:dyDescent="0.35">
      <c r="B44" s="129" t="s">
        <v>43</v>
      </c>
      <c r="C44" s="130"/>
      <c r="D44" s="145" t="s">
        <v>163</v>
      </c>
      <c r="E44" s="146"/>
      <c r="F44" s="147"/>
      <c r="G44" s="148"/>
      <c r="H44" s="65" t="s">
        <v>31</v>
      </c>
      <c r="I44" s="66"/>
    </row>
    <row r="45" spans="2:12" ht="35.1" customHeight="1" thickTop="1" x14ac:dyDescent="0.3">
      <c r="B45" s="179"/>
      <c r="C45" s="180"/>
      <c r="D45" s="181"/>
      <c r="E45" s="182"/>
      <c r="F45" s="154" t="s">
        <v>165</v>
      </c>
      <c r="G45" s="155"/>
      <c r="H45" s="67" t="str">
        <f>IFERROR(ROUND(B45/D45,0),"")</f>
        <v/>
      </c>
      <c r="I45" s="68"/>
    </row>
    <row r="46" spans="2:12" ht="19.350000000000001" customHeight="1" x14ac:dyDescent="0.3">
      <c r="D46" t="s">
        <v>164</v>
      </c>
      <c r="H46" t="s">
        <v>33</v>
      </c>
    </row>
    <row r="47" spans="2:12" ht="19.350000000000001" customHeight="1" x14ac:dyDescent="0.3">
      <c r="B47" s="64" t="s">
        <v>182</v>
      </c>
      <c r="C47" s="8"/>
    </row>
    <row r="48" spans="2:12" ht="19.350000000000001" customHeight="1" x14ac:dyDescent="0.3">
      <c r="B48" s="65" t="s">
        <v>31</v>
      </c>
      <c r="C48" s="66"/>
    </row>
    <row r="49" spans="1:12" ht="19.350000000000001" customHeight="1" x14ac:dyDescent="0.3">
      <c r="B49" s="143">
        <f>G103</f>
        <v>0</v>
      </c>
      <c r="C49" s="144"/>
    </row>
    <row r="50" spans="1:12" ht="19.350000000000001" customHeight="1" x14ac:dyDescent="0.3">
      <c r="B50" t="s">
        <v>33</v>
      </c>
    </row>
    <row r="51" spans="1:12" ht="19.350000000000001" customHeight="1" x14ac:dyDescent="0.3"/>
    <row r="52" spans="1:12" ht="31.2" customHeight="1" x14ac:dyDescent="0.3">
      <c r="A52" s="6"/>
      <c r="B52" s="6"/>
      <c r="K52" s="26"/>
      <c r="L52" s="49" t="s">
        <v>44</v>
      </c>
    </row>
    <row r="53" spans="1:12" ht="19.350000000000001" customHeight="1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9"/>
      <c r="L53" s="59" t="s">
        <v>168</v>
      </c>
    </row>
    <row r="54" spans="1:12" ht="31.95" customHeight="1" x14ac:dyDescent="0.3">
      <c r="B54" s="109" t="s">
        <v>148</v>
      </c>
      <c r="C54" s="109"/>
      <c r="D54" s="109"/>
      <c r="E54" s="109"/>
      <c r="L54" s="25"/>
    </row>
    <row r="55" spans="1:12" ht="21.45" customHeight="1" x14ac:dyDescent="0.3">
      <c r="B55" s="19" t="s">
        <v>24</v>
      </c>
      <c r="C55" s="20"/>
      <c r="D55" s="20"/>
      <c r="E55" s="20"/>
      <c r="L55" s="25"/>
    </row>
    <row r="57" spans="1:12" ht="19.350000000000001" customHeight="1" x14ac:dyDescent="0.3">
      <c r="B57" s="8" t="s">
        <v>25</v>
      </c>
      <c r="C57" s="8"/>
    </row>
    <row r="58" spans="1:12" ht="35.700000000000003" customHeight="1" thickBot="1" x14ac:dyDescent="0.35">
      <c r="B58" s="111" t="s">
        <v>45</v>
      </c>
      <c r="C58" s="112"/>
    </row>
    <row r="59" spans="1:12" ht="35.1" customHeight="1" thickTop="1" x14ac:dyDescent="0.3">
      <c r="B59" s="169"/>
      <c r="C59" s="170"/>
    </row>
    <row r="60" spans="1:12" ht="13.2" customHeight="1" x14ac:dyDescent="0.3">
      <c r="B60" s="20"/>
      <c r="C60" s="20"/>
      <c r="D60" s="20"/>
      <c r="E60" s="20"/>
    </row>
    <row r="61" spans="1:12" ht="19.350000000000001" customHeight="1" x14ac:dyDescent="0.3">
      <c r="B61" s="8" t="s">
        <v>27</v>
      </c>
      <c r="C61" s="8"/>
      <c r="D61" s="8"/>
      <c r="E61" s="8"/>
      <c r="F61" s="8"/>
      <c r="G61" s="8"/>
      <c r="H61" s="8"/>
      <c r="I61" s="8"/>
      <c r="J61" s="8"/>
    </row>
    <row r="62" spans="1:12" ht="35.700000000000003" customHeight="1" thickBot="1" x14ac:dyDescent="0.35">
      <c r="B62" s="129" t="s">
        <v>28</v>
      </c>
      <c r="C62" s="130"/>
      <c r="D62" s="129" t="s">
        <v>29</v>
      </c>
      <c r="E62" s="130"/>
      <c r="F62" s="131" t="s">
        <v>30</v>
      </c>
      <c r="G62" s="132"/>
      <c r="H62" s="8"/>
      <c r="I62" s="65" t="s">
        <v>162</v>
      </c>
      <c r="J62" s="66"/>
    </row>
    <row r="63" spans="1:12" ht="35.1" customHeight="1" thickTop="1" x14ac:dyDescent="0.3">
      <c r="B63" s="175"/>
      <c r="C63" s="176"/>
      <c r="D63" s="175"/>
      <c r="E63" s="176"/>
      <c r="F63" s="177"/>
      <c r="G63" s="178"/>
      <c r="H63" s="3" t="s">
        <v>32</v>
      </c>
      <c r="I63" s="67" t="str">
        <f>IFERROR(ROUND((B63+D63)/F63,0),"")</f>
        <v/>
      </c>
      <c r="J63" s="68"/>
    </row>
    <row r="64" spans="1:12" ht="19.350000000000001" customHeight="1" x14ac:dyDescent="0.3">
      <c r="B64" s="10"/>
      <c r="I64" t="s">
        <v>33</v>
      </c>
      <c r="L64" s="15"/>
    </row>
    <row r="65" spans="2:12" ht="19.350000000000001" customHeight="1" x14ac:dyDescent="0.3">
      <c r="B65" s="6" t="s">
        <v>34</v>
      </c>
    </row>
    <row r="66" spans="2:12" ht="19.350000000000001" customHeight="1" x14ac:dyDescent="0.3">
      <c r="B66" s="8" t="s">
        <v>46</v>
      </c>
      <c r="F66" s="11"/>
    </row>
    <row r="67" spans="2:12" ht="35.700000000000003" customHeight="1" thickBot="1" x14ac:dyDescent="0.35">
      <c r="B67" s="105" t="s">
        <v>36</v>
      </c>
      <c r="C67" s="106"/>
      <c r="D67" s="105" t="s">
        <v>37</v>
      </c>
      <c r="E67" s="106"/>
      <c r="F67" s="107" t="s">
        <v>38</v>
      </c>
      <c r="G67" s="106"/>
      <c r="H67" s="107" t="s">
        <v>39</v>
      </c>
      <c r="I67" s="106"/>
      <c r="J67" s="8"/>
      <c r="K67" s="65" t="s">
        <v>40</v>
      </c>
      <c r="L67" s="108"/>
    </row>
    <row r="68" spans="2:12" ht="35.1" customHeight="1" thickTop="1" x14ac:dyDescent="0.3">
      <c r="B68" s="185"/>
      <c r="C68" s="186"/>
      <c r="D68" s="185"/>
      <c r="E68" s="186"/>
      <c r="F68" s="177"/>
      <c r="G68" s="178"/>
      <c r="H68" s="139">
        <v>12</v>
      </c>
      <c r="I68" s="140"/>
      <c r="J68" s="3" t="s">
        <v>32</v>
      </c>
      <c r="K68" s="141">
        <f>(B68-D68)*F68/H68</f>
        <v>0</v>
      </c>
      <c r="L68" s="142"/>
    </row>
    <row r="69" spans="2:12" ht="12" customHeight="1" x14ac:dyDescent="0.3"/>
    <row r="70" spans="2:12" ht="19.350000000000001" customHeight="1" x14ac:dyDescent="0.3">
      <c r="B70" s="8" t="s">
        <v>41</v>
      </c>
      <c r="C70" s="8"/>
      <c r="D70" s="8"/>
      <c r="E70" s="8"/>
      <c r="F70" s="8"/>
      <c r="G70" s="8"/>
      <c r="H70" s="8"/>
      <c r="I70" s="8"/>
      <c r="J70" s="8"/>
    </row>
    <row r="71" spans="2:12" ht="35.700000000000003" customHeight="1" thickBot="1" x14ac:dyDescent="0.35">
      <c r="B71" s="129" t="s">
        <v>28</v>
      </c>
      <c r="C71" s="130"/>
      <c r="D71" s="129" t="s">
        <v>29</v>
      </c>
      <c r="E71" s="130"/>
      <c r="F71" s="131" t="s">
        <v>40</v>
      </c>
      <c r="G71" s="130"/>
      <c r="H71" s="8"/>
      <c r="I71" s="65" t="s">
        <v>162</v>
      </c>
      <c r="J71" s="108"/>
    </row>
    <row r="72" spans="2:12" ht="35.1" customHeight="1" thickTop="1" x14ac:dyDescent="0.3">
      <c r="B72" s="179"/>
      <c r="C72" s="180"/>
      <c r="D72" s="179"/>
      <c r="E72" s="180"/>
      <c r="F72" s="156">
        <f>K68</f>
        <v>0</v>
      </c>
      <c r="G72" s="157"/>
      <c r="H72" s="3" t="s">
        <v>32</v>
      </c>
      <c r="I72" s="67" t="str">
        <f>IFERROR(ROUND((B72+D72)/F72,0),"")</f>
        <v/>
      </c>
      <c r="J72" s="68"/>
    </row>
    <row r="73" spans="2:12" ht="19.350000000000001" customHeight="1" x14ac:dyDescent="0.3">
      <c r="I73" t="s">
        <v>33</v>
      </c>
    </row>
    <row r="74" spans="2:12" ht="19.350000000000001" customHeight="1" x14ac:dyDescent="0.3">
      <c r="B74" s="8" t="s">
        <v>42</v>
      </c>
      <c r="C74" s="8"/>
      <c r="D74" s="8"/>
      <c r="E74" s="8"/>
      <c r="F74" s="8"/>
      <c r="G74" s="8"/>
      <c r="H74" s="8"/>
      <c r="I74" s="8"/>
      <c r="J74" s="8"/>
    </row>
    <row r="75" spans="2:12" ht="35.700000000000003" customHeight="1" thickBot="1" x14ac:dyDescent="0.35">
      <c r="B75" s="129" t="s">
        <v>43</v>
      </c>
      <c r="C75" s="130"/>
      <c r="D75" s="145" t="s">
        <v>163</v>
      </c>
      <c r="E75" s="146"/>
      <c r="F75" s="147"/>
      <c r="G75" s="148"/>
      <c r="H75" s="65" t="s">
        <v>162</v>
      </c>
      <c r="I75" s="66"/>
      <c r="J75" s="53"/>
    </row>
    <row r="76" spans="2:12" ht="35.1" customHeight="1" thickTop="1" x14ac:dyDescent="0.3">
      <c r="B76" s="179"/>
      <c r="C76" s="180"/>
      <c r="D76" s="181"/>
      <c r="E76" s="182"/>
      <c r="F76" s="154" t="s">
        <v>165</v>
      </c>
      <c r="G76" s="155"/>
      <c r="H76" s="67" t="str">
        <f>IFERROR(ROUND(B76/D76,0),"")</f>
        <v/>
      </c>
      <c r="I76" s="68"/>
      <c r="J76" s="54"/>
    </row>
    <row r="77" spans="2:12" ht="19.2" customHeight="1" x14ac:dyDescent="0.3">
      <c r="D77" t="s">
        <v>164</v>
      </c>
      <c r="H77" t="s">
        <v>33</v>
      </c>
    </row>
    <row r="78" spans="2:12" ht="19.350000000000001" customHeight="1" x14ac:dyDescent="0.3">
      <c r="B78" s="64" t="s">
        <v>182</v>
      </c>
      <c r="C78" s="8"/>
    </row>
    <row r="79" spans="2:12" ht="19.350000000000001" customHeight="1" x14ac:dyDescent="0.3">
      <c r="B79" s="65" t="s">
        <v>162</v>
      </c>
      <c r="C79" s="66"/>
    </row>
    <row r="80" spans="2:12" ht="19.350000000000001" customHeight="1" x14ac:dyDescent="0.3">
      <c r="B80" s="143">
        <f>G104</f>
        <v>0</v>
      </c>
      <c r="C80" s="144"/>
    </row>
    <row r="81" spans="2:9" ht="13.5" customHeight="1" x14ac:dyDescent="0.3">
      <c r="B81" t="s">
        <v>33</v>
      </c>
    </row>
    <row r="82" spans="2:9" ht="24.6" customHeight="1" x14ac:dyDescent="0.3"/>
    <row r="83" spans="2:9" ht="43.35" customHeight="1" x14ac:dyDescent="0.3"/>
    <row r="84" spans="2:9" ht="35.1" customHeight="1" x14ac:dyDescent="0.3"/>
    <row r="85" spans="2:9" ht="22.2" hidden="1" customHeight="1" x14ac:dyDescent="0.3">
      <c r="G85" s="42" t="s">
        <v>47</v>
      </c>
    </row>
    <row r="86" spans="2:9" hidden="1" x14ac:dyDescent="0.3">
      <c r="C86" s="33" t="e">
        <f>VLOOKUP(I8,※参考参照データ!$A$3:$D$49,4,0)</f>
        <v>#N/A</v>
      </c>
      <c r="D86" t="s">
        <v>48</v>
      </c>
      <c r="E86" s="33" t="e">
        <f>VLOOKUP(I8,※参考参照データ!$A$3:$D$49,4,0)</f>
        <v>#N/A</v>
      </c>
      <c r="F86" t="s">
        <v>49</v>
      </c>
      <c r="G86" s="39"/>
      <c r="H86" s="39" t="s">
        <v>50</v>
      </c>
      <c r="I86" s="39" t="s">
        <v>51</v>
      </c>
    </row>
    <row r="87" spans="2:9" hidden="1" x14ac:dyDescent="0.3">
      <c r="C87" t="e">
        <f>VLOOKUP(I8,※参考参照データ!$A$3:$D$49,2,0)</f>
        <v>#N/A</v>
      </c>
      <c r="E87" t="e">
        <f>VLOOKUP(I8,※参考参照データ!$A$3:$D$49,3,0)</f>
        <v>#N/A</v>
      </c>
      <c r="G87" s="40" t="s">
        <v>52</v>
      </c>
      <c r="H87" s="39">
        <f>B28</f>
        <v>0</v>
      </c>
      <c r="I87" s="39">
        <f>B59</f>
        <v>0</v>
      </c>
    </row>
    <row r="88" spans="2:9" hidden="1" x14ac:dyDescent="0.3">
      <c r="G88" s="40" t="s">
        <v>53</v>
      </c>
      <c r="H88" s="41" t="str">
        <f>IF(F32="","",I32)</f>
        <v/>
      </c>
      <c r="I88" s="41" t="str">
        <f>IF(F63="","",I63)</f>
        <v/>
      </c>
    </row>
    <row r="89" spans="2:9" hidden="1" x14ac:dyDescent="0.3">
      <c r="G89" s="40" t="s">
        <v>54</v>
      </c>
      <c r="H89" s="41" t="str">
        <f>IF(F41="","",I41)</f>
        <v/>
      </c>
      <c r="I89" s="41" t="str">
        <f>IF(F72="","",I72)</f>
        <v/>
      </c>
    </row>
    <row r="90" spans="2:9" hidden="1" x14ac:dyDescent="0.3">
      <c r="G90" s="40" t="s">
        <v>55</v>
      </c>
      <c r="H90" s="41" t="str">
        <f>IF(F45="","",H45)</f>
        <v/>
      </c>
      <c r="I90" s="41">
        <f>IF(F76="","",I76)</f>
        <v>0</v>
      </c>
    </row>
    <row r="91" spans="2:9" hidden="1" x14ac:dyDescent="0.3">
      <c r="G91" s="40" t="s">
        <v>56</v>
      </c>
      <c r="H91" s="39" t="str">
        <f>IFERROR(SMALL(H87:H90,COUNTIF(H87:H90,0)+1),"最低賃金を算出してください")</f>
        <v>最低賃金を算出してください</v>
      </c>
      <c r="I91" s="39" t="str">
        <f>IFERROR(SMALL(I87:I90,COUNTIF(I87:I90,0)+1),"最低賃金を算出してください")</f>
        <v>最低賃金を算出してください</v>
      </c>
    </row>
    <row r="92" spans="2:9" hidden="1" x14ac:dyDescent="0.3"/>
    <row r="93" spans="2:9" hidden="1" x14ac:dyDescent="0.3"/>
    <row r="94" spans="2:9" hidden="1" x14ac:dyDescent="0.3">
      <c r="C94" t="str">
        <f>IFERROR(IF(I12="","",IF(I11&gt;I12,"エラー",I12-I11)),"")</f>
        <v/>
      </c>
    </row>
    <row r="95" spans="2:9" ht="16.2" hidden="1" x14ac:dyDescent="0.3">
      <c r="C95" s="6"/>
    </row>
    <row r="96" spans="2:9" hidden="1" x14ac:dyDescent="0.3">
      <c r="C96" s="9" t="s">
        <v>57</v>
      </c>
    </row>
    <row r="97" spans="2:8" ht="16.2" hidden="1" x14ac:dyDescent="0.3">
      <c r="C97" s="8"/>
    </row>
    <row r="98" spans="2:8" ht="16.2" hidden="1" x14ac:dyDescent="0.3">
      <c r="C98" s="6"/>
    </row>
    <row r="99" spans="2:8" ht="20.25" hidden="1" customHeight="1" x14ac:dyDescent="0.3">
      <c r="B99" s="37">
        <f>IFERROR(I13-I11,0)</f>
        <v>0</v>
      </c>
      <c r="C99" s="6" t="s">
        <v>187</v>
      </c>
    </row>
    <row r="100" spans="2:8" ht="16.2" hidden="1" x14ac:dyDescent="0.3">
      <c r="B100" s="37">
        <f>IFERROR(I13-I12,0)</f>
        <v>0</v>
      </c>
      <c r="C100" s="6" t="s">
        <v>188</v>
      </c>
    </row>
    <row r="101" spans="2:8" hidden="1" x14ac:dyDescent="0.3"/>
    <row r="102" spans="2:8" hidden="1" x14ac:dyDescent="0.3">
      <c r="B102" s="3" t="s">
        <v>52</v>
      </c>
      <c r="C102" s="3" t="s">
        <v>53</v>
      </c>
      <c r="D102" s="3" t="s">
        <v>54</v>
      </c>
      <c r="E102" s="3" t="s">
        <v>181</v>
      </c>
      <c r="F102" s="3"/>
      <c r="G102" s="3" t="s">
        <v>183</v>
      </c>
    </row>
    <row r="103" spans="2:8" hidden="1" x14ac:dyDescent="0.3">
      <c r="B103" s="61">
        <f>B28</f>
        <v>0</v>
      </c>
      <c r="C103" s="61" t="str">
        <f>IFERROR((B32+D32)/F32,"0")</f>
        <v>0</v>
      </c>
      <c r="D103" s="3" t="str">
        <f>IFERROR((B41+D41)/F41,"0")</f>
        <v>0</v>
      </c>
      <c r="E103" s="3" t="str">
        <f>IFERROR(B45/D45,"0")</f>
        <v>0</v>
      </c>
      <c r="F103" s="3"/>
      <c r="G103" s="63">
        <f>ROUND(B103+C103+D103+E103,0)</f>
        <v>0</v>
      </c>
      <c r="H103" s="62"/>
    </row>
    <row r="104" spans="2:8" hidden="1" x14ac:dyDescent="0.3">
      <c r="B104" s="61">
        <f>B59</f>
        <v>0</v>
      </c>
      <c r="C104" s="61" t="str">
        <f>IFERROR((B63+D63)/F63,"0")</f>
        <v>0</v>
      </c>
      <c r="D104" s="3" t="str">
        <f>IFERROR((B72+D72)/F72,"0")</f>
        <v>0</v>
      </c>
      <c r="E104" s="3" t="str">
        <f>IFERROR(B76/D76,"0")</f>
        <v>0</v>
      </c>
      <c r="G104" s="63">
        <f>ROUND(B104+C104+D104+E104,0)</f>
        <v>0</v>
      </c>
    </row>
    <row r="105" spans="2:8" hidden="1" x14ac:dyDescent="0.3"/>
    <row r="106" spans="2:8" hidden="1" x14ac:dyDescent="0.3"/>
  </sheetData>
  <sheetProtection sheet="1" selectLockedCells="1"/>
  <mergeCells count="108">
    <mergeCell ref="B71:C71"/>
    <mergeCell ref="D71:E71"/>
    <mergeCell ref="F71:G71"/>
    <mergeCell ref="I71:J71"/>
    <mergeCell ref="B72:C72"/>
    <mergeCell ref="D72:E72"/>
    <mergeCell ref="F72:G72"/>
    <mergeCell ref="I72:J72"/>
    <mergeCell ref="B67:C67"/>
    <mergeCell ref="D67:E67"/>
    <mergeCell ref="F67:G67"/>
    <mergeCell ref="H67:I67"/>
    <mergeCell ref="B79:C79"/>
    <mergeCell ref="B80:C80"/>
    <mergeCell ref="B75:C75"/>
    <mergeCell ref="D75:E75"/>
    <mergeCell ref="F75:G75"/>
    <mergeCell ref="H75:I75"/>
    <mergeCell ref="B76:C76"/>
    <mergeCell ref="D76:E76"/>
    <mergeCell ref="F76:G76"/>
    <mergeCell ref="H76:I76"/>
    <mergeCell ref="K67:L67"/>
    <mergeCell ref="B68:C68"/>
    <mergeCell ref="D68:E68"/>
    <mergeCell ref="F68:G68"/>
    <mergeCell ref="H68:I68"/>
    <mergeCell ref="K68:L68"/>
    <mergeCell ref="F62:G62"/>
    <mergeCell ref="I62:J62"/>
    <mergeCell ref="B63:C63"/>
    <mergeCell ref="D63:E63"/>
    <mergeCell ref="F63:G63"/>
    <mergeCell ref="I63:J63"/>
    <mergeCell ref="B49:C49"/>
    <mergeCell ref="B54:E54"/>
    <mergeCell ref="B58:C58"/>
    <mergeCell ref="B59:C59"/>
    <mergeCell ref="B62:C62"/>
    <mergeCell ref="D62:E62"/>
    <mergeCell ref="B44:C44"/>
    <mergeCell ref="D44:E44"/>
    <mergeCell ref="F44:G44"/>
    <mergeCell ref="B48:C48"/>
    <mergeCell ref="H44:I44"/>
    <mergeCell ref="B45:C45"/>
    <mergeCell ref="D45:E45"/>
    <mergeCell ref="F45:G45"/>
    <mergeCell ref="H45:I45"/>
    <mergeCell ref="B40:C40"/>
    <mergeCell ref="D40:E40"/>
    <mergeCell ref="F40:G40"/>
    <mergeCell ref="I40:J40"/>
    <mergeCell ref="B41:C41"/>
    <mergeCell ref="D41:E41"/>
    <mergeCell ref="F41:G41"/>
    <mergeCell ref="I41:J41"/>
    <mergeCell ref="K36:L36"/>
    <mergeCell ref="B37:C37"/>
    <mergeCell ref="D37:E37"/>
    <mergeCell ref="F37:G37"/>
    <mergeCell ref="H37:I37"/>
    <mergeCell ref="K37:L37"/>
    <mergeCell ref="B32:C32"/>
    <mergeCell ref="D32:E32"/>
    <mergeCell ref="F32:G32"/>
    <mergeCell ref="I32:J32"/>
    <mergeCell ref="B36:C36"/>
    <mergeCell ref="D36:E36"/>
    <mergeCell ref="F36:G36"/>
    <mergeCell ref="H36:I36"/>
    <mergeCell ref="B22:J22"/>
    <mergeCell ref="B27:C27"/>
    <mergeCell ref="B28:C28"/>
    <mergeCell ref="B31:C31"/>
    <mergeCell ref="D31:E31"/>
    <mergeCell ref="F31:G31"/>
    <mergeCell ref="I31:J31"/>
    <mergeCell ref="F15:H15"/>
    <mergeCell ref="F16:H16"/>
    <mergeCell ref="K16:L16"/>
    <mergeCell ref="F17:L17"/>
    <mergeCell ref="F18:L18"/>
    <mergeCell ref="B21:E21"/>
    <mergeCell ref="C13:D13"/>
    <mergeCell ref="F13:H13"/>
    <mergeCell ref="I13:J13"/>
    <mergeCell ref="K13:L13"/>
    <mergeCell ref="C14:D14"/>
    <mergeCell ref="F14:H14"/>
    <mergeCell ref="C11:D11"/>
    <mergeCell ref="F11:H11"/>
    <mergeCell ref="I11:J11"/>
    <mergeCell ref="K11:L11"/>
    <mergeCell ref="C12:D12"/>
    <mergeCell ref="F12:H12"/>
    <mergeCell ref="I12:J12"/>
    <mergeCell ref="K12:L12"/>
    <mergeCell ref="K3:L3"/>
    <mergeCell ref="B4:K4"/>
    <mergeCell ref="B7:C7"/>
    <mergeCell ref="F8:H8"/>
    <mergeCell ref="I8:J8"/>
    <mergeCell ref="C10:D10"/>
    <mergeCell ref="F10:H10"/>
    <mergeCell ref="I10:J10"/>
    <mergeCell ref="K10:L10"/>
    <mergeCell ref="B5:K5"/>
  </mergeCells>
  <phoneticPr fontId="1"/>
  <conditionalFormatting sqref="F17">
    <cfRule type="expression" dxfId="3" priority="4">
      <formula>$F$17&lt;&gt;""</formula>
    </cfRule>
  </conditionalFormatting>
  <conditionalFormatting sqref="F16:J16">
    <cfRule type="expression" dxfId="2" priority="2">
      <formula>($I$14="はい")&amp;($I$16="いいえ")</formula>
    </cfRule>
  </conditionalFormatting>
  <conditionalFormatting sqref="F18:L18">
    <cfRule type="expression" dxfId="1" priority="1">
      <formula>$F$18&lt;&gt;""</formula>
    </cfRule>
  </conditionalFormatting>
  <conditionalFormatting sqref="I12:I13">
    <cfRule type="expression" dxfId="0" priority="3">
      <formula>$I$12="最低賃金を算出してください"</formula>
    </cfRule>
  </conditionalFormatting>
  <hyperlinks>
    <hyperlink ref="B5" location="【賃金引上げ枠】セルフチェックシート!Print_Area" display="※賃金引上げ枠（+５０円以上）の算出が必要な方はこちらをご使用ください。" xr:uid="{E3209367-B2B1-4C05-9358-AF812E05ECFF}"/>
    <hyperlink ref="B5:K5" location="'【賃金引上げ枠（＋50円以上)】セルフチェックシート'!Print_Area" display="※賃金引上げ枠（+５０円以上）の算出が必要な方はこちらをご使用ください。" xr:uid="{39BC5CF1-4F26-4E15-B892-3F04CF2C9AE0}"/>
  </hyperlinks>
  <pageMargins left="0.7" right="0.7" top="0.75" bottom="0.75" header="0.3" footer="0.3"/>
  <pageSetup paperSize="9" scale="52" fitToWidth="0" fitToHeight="0" orientation="portrait" horizontalDpi="1200" verticalDpi="1200" r:id="rId1"/>
  <rowBreaks count="1" manualBreakCount="1">
    <brk id="50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88197A-5E4F-401B-BB46-6DA84C144828}">
          <x14:formula1>
            <xm:f>※参考参照データ!$A$3:$A$49</xm:f>
          </x14:formula1>
          <xm:sqref>I8:J8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zoomScaleNormal="100" zoomScaleSheetLayoutView="110" workbookViewId="0"/>
  </sheetViews>
  <sheetFormatPr defaultColWidth="1.90625" defaultRowHeight="7.5" customHeight="1" x14ac:dyDescent="0.3"/>
  <cols>
    <col min="1" max="11" width="1.90625" style="1"/>
    <col min="12" max="59" width="2.08984375" style="1" customWidth="1"/>
    <col min="60" max="68" width="1.90625" style="1"/>
    <col min="69" max="69" width="6.08984375" style="1" customWidth="1"/>
    <col min="70" max="70" width="5.36328125" style="1" customWidth="1"/>
    <col min="71" max="71" width="14.08984375" style="1" customWidth="1"/>
    <col min="72" max="72" width="11.90625" style="1" customWidth="1"/>
    <col min="73" max="16384" width="1.90625" style="1"/>
  </cols>
  <sheetData>
    <row r="1" spans="1:67" ht="7.5" customHeight="1" x14ac:dyDescent="0.3">
      <c r="A1" s="2"/>
      <c r="B1" s="216" t="s">
        <v>58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</row>
    <row r="2" spans="1:67" ht="7.5" customHeight="1" x14ac:dyDescent="0.3">
      <c r="A2" s="2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</row>
    <row r="3" spans="1:67" ht="7.5" customHeight="1" x14ac:dyDescent="0.3">
      <c r="A3" s="2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</row>
    <row r="4" spans="1:67" ht="7.5" customHeight="1" x14ac:dyDescent="0.3">
      <c r="A4" s="2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</row>
    <row r="5" spans="1:67" ht="7.5" customHeight="1" thickBot="1" x14ac:dyDescent="0.35"/>
    <row r="6" spans="1:67" ht="7.5" customHeight="1" thickTop="1" x14ac:dyDescent="0.3">
      <c r="B6" s="234" t="s">
        <v>59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9"/>
      <c r="R6" s="217" t="s">
        <v>60</v>
      </c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9"/>
      <c r="AD6" s="217" t="s">
        <v>61</v>
      </c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9"/>
      <c r="AP6" s="217" t="s">
        <v>62</v>
      </c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9"/>
      <c r="BJ6" s="229" t="s">
        <v>63</v>
      </c>
      <c r="BK6" s="229"/>
      <c r="BL6" s="229"/>
      <c r="BM6" s="229"/>
      <c r="BN6" s="229"/>
      <c r="BO6" s="230"/>
    </row>
    <row r="7" spans="1:67" ht="7.5" customHeight="1" x14ac:dyDescent="0.3">
      <c r="B7" s="235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2"/>
      <c r="R7" s="220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2"/>
      <c r="AD7" s="220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2"/>
      <c r="AP7" s="220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2"/>
      <c r="BJ7" s="206"/>
      <c r="BK7" s="206"/>
      <c r="BL7" s="206"/>
      <c r="BM7" s="206"/>
      <c r="BN7" s="206"/>
      <c r="BO7" s="231"/>
    </row>
    <row r="8" spans="1:67" ht="7.5" customHeight="1" x14ac:dyDescent="0.3">
      <c r="B8" s="236" t="s">
        <v>64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23" t="s">
        <v>65</v>
      </c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5"/>
      <c r="AD8" s="223" t="s">
        <v>66</v>
      </c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5"/>
      <c r="AP8" s="223" t="s">
        <v>67</v>
      </c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5"/>
      <c r="BJ8" s="206" t="s">
        <v>68</v>
      </c>
      <c r="BK8" s="206"/>
      <c r="BL8" s="206"/>
      <c r="BM8" s="206"/>
      <c r="BN8" s="206"/>
      <c r="BO8" s="231"/>
    </row>
    <row r="9" spans="1:67" ht="7.5" customHeight="1" thickBot="1" x14ac:dyDescent="0.3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26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8"/>
      <c r="AD9" s="226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8"/>
      <c r="AP9" s="226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8"/>
      <c r="BJ9" s="232"/>
      <c r="BK9" s="232"/>
      <c r="BL9" s="232"/>
      <c r="BM9" s="232"/>
      <c r="BN9" s="232"/>
      <c r="BO9" s="233"/>
    </row>
    <row r="10" spans="1:67" ht="7.5" customHeight="1" thickTop="1" thickBot="1" x14ac:dyDescent="0.35"/>
    <row r="11" spans="1:67" ht="17.399999999999999" customHeight="1" thickTop="1" x14ac:dyDescent="0.3">
      <c r="B11" s="276" t="s">
        <v>69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07" t="s">
        <v>150</v>
      </c>
      <c r="M11" s="208"/>
      <c r="N11" s="208"/>
      <c r="O11" s="209"/>
      <c r="P11" s="207" t="s">
        <v>151</v>
      </c>
      <c r="Q11" s="208"/>
      <c r="R11" s="208"/>
      <c r="S11" s="209"/>
      <c r="T11" s="207" t="s">
        <v>152</v>
      </c>
      <c r="U11" s="208"/>
      <c r="V11" s="208"/>
      <c r="W11" s="209"/>
      <c r="X11" s="207" t="s">
        <v>153</v>
      </c>
      <c r="Y11" s="208"/>
      <c r="Z11" s="208"/>
      <c r="AA11" s="209"/>
      <c r="AB11" s="207" t="s">
        <v>154</v>
      </c>
      <c r="AC11" s="208"/>
      <c r="AD11" s="208"/>
      <c r="AE11" s="209"/>
      <c r="AF11" s="207" t="s">
        <v>155</v>
      </c>
      <c r="AG11" s="208"/>
      <c r="AH11" s="208"/>
      <c r="AI11" s="209"/>
      <c r="AJ11" s="207" t="s">
        <v>156</v>
      </c>
      <c r="AK11" s="208"/>
      <c r="AL11" s="208"/>
      <c r="AM11" s="209"/>
      <c r="AN11" s="207" t="s">
        <v>157</v>
      </c>
      <c r="AO11" s="208"/>
      <c r="AP11" s="208"/>
      <c r="AQ11" s="209"/>
      <c r="AR11" s="207" t="s">
        <v>158</v>
      </c>
      <c r="AS11" s="208"/>
      <c r="AT11" s="208"/>
      <c r="AU11" s="209"/>
      <c r="AV11" s="207" t="s">
        <v>159</v>
      </c>
      <c r="AW11" s="208"/>
      <c r="AX11" s="208"/>
      <c r="AY11" s="209"/>
      <c r="AZ11" s="207" t="s">
        <v>160</v>
      </c>
      <c r="BA11" s="208"/>
      <c r="BB11" s="208"/>
      <c r="BC11" s="209"/>
      <c r="BD11" s="207" t="s">
        <v>161</v>
      </c>
      <c r="BE11" s="208"/>
      <c r="BF11" s="208"/>
      <c r="BG11" s="209"/>
      <c r="BH11" s="240" t="s">
        <v>70</v>
      </c>
      <c r="BI11" s="240"/>
      <c r="BJ11" s="240"/>
      <c r="BK11" s="240"/>
      <c r="BL11" s="240"/>
      <c r="BM11" s="240"/>
      <c r="BN11" s="240"/>
      <c r="BO11" s="241"/>
    </row>
    <row r="12" spans="1:67" ht="17.399999999999999" customHeight="1" x14ac:dyDescent="0.3">
      <c r="B12" s="236"/>
      <c r="C12" s="237"/>
      <c r="D12" s="237"/>
      <c r="E12" s="237"/>
      <c r="F12" s="237"/>
      <c r="G12" s="237"/>
      <c r="H12" s="237"/>
      <c r="I12" s="237"/>
      <c r="J12" s="237"/>
      <c r="K12" s="237"/>
      <c r="L12" s="210"/>
      <c r="M12" s="211"/>
      <c r="N12" s="211"/>
      <c r="O12" s="212"/>
      <c r="P12" s="210"/>
      <c r="Q12" s="211"/>
      <c r="R12" s="211"/>
      <c r="S12" s="212"/>
      <c r="T12" s="210"/>
      <c r="U12" s="211"/>
      <c r="V12" s="211"/>
      <c r="W12" s="212"/>
      <c r="X12" s="210"/>
      <c r="Y12" s="211"/>
      <c r="Z12" s="211"/>
      <c r="AA12" s="212"/>
      <c r="AB12" s="210"/>
      <c r="AC12" s="211"/>
      <c r="AD12" s="211"/>
      <c r="AE12" s="212"/>
      <c r="AF12" s="210"/>
      <c r="AG12" s="211"/>
      <c r="AH12" s="211"/>
      <c r="AI12" s="212"/>
      <c r="AJ12" s="210"/>
      <c r="AK12" s="211"/>
      <c r="AL12" s="211"/>
      <c r="AM12" s="212"/>
      <c r="AN12" s="210"/>
      <c r="AO12" s="211"/>
      <c r="AP12" s="211"/>
      <c r="AQ12" s="212"/>
      <c r="AR12" s="210"/>
      <c r="AS12" s="211"/>
      <c r="AT12" s="211"/>
      <c r="AU12" s="212"/>
      <c r="AV12" s="210"/>
      <c r="AW12" s="211"/>
      <c r="AX12" s="211"/>
      <c r="AY12" s="212"/>
      <c r="AZ12" s="210"/>
      <c r="BA12" s="211"/>
      <c r="BB12" s="211"/>
      <c r="BC12" s="212"/>
      <c r="BD12" s="210"/>
      <c r="BE12" s="211"/>
      <c r="BF12" s="211"/>
      <c r="BG12" s="212"/>
      <c r="BH12" s="237"/>
      <c r="BI12" s="237"/>
      <c r="BJ12" s="237"/>
      <c r="BK12" s="237"/>
      <c r="BL12" s="237"/>
      <c r="BM12" s="237"/>
      <c r="BN12" s="237"/>
      <c r="BO12" s="242"/>
    </row>
    <row r="13" spans="1:67" ht="17.399999999999999" customHeight="1" x14ac:dyDescent="0.3">
      <c r="B13" s="236"/>
      <c r="C13" s="237"/>
      <c r="D13" s="237"/>
      <c r="E13" s="237"/>
      <c r="F13" s="237"/>
      <c r="G13" s="237"/>
      <c r="H13" s="237"/>
      <c r="I13" s="237"/>
      <c r="J13" s="237"/>
      <c r="K13" s="237"/>
      <c r="L13" s="213"/>
      <c r="M13" s="214"/>
      <c r="N13" s="214"/>
      <c r="O13" s="215"/>
      <c r="P13" s="213"/>
      <c r="Q13" s="214"/>
      <c r="R13" s="214"/>
      <c r="S13" s="215"/>
      <c r="T13" s="213"/>
      <c r="U13" s="214"/>
      <c r="V13" s="214"/>
      <c r="W13" s="215"/>
      <c r="X13" s="213"/>
      <c r="Y13" s="214"/>
      <c r="Z13" s="214"/>
      <c r="AA13" s="215"/>
      <c r="AB13" s="213"/>
      <c r="AC13" s="214"/>
      <c r="AD13" s="214"/>
      <c r="AE13" s="215"/>
      <c r="AF13" s="213"/>
      <c r="AG13" s="214"/>
      <c r="AH13" s="214"/>
      <c r="AI13" s="215"/>
      <c r="AJ13" s="213"/>
      <c r="AK13" s="214"/>
      <c r="AL13" s="214"/>
      <c r="AM13" s="215"/>
      <c r="AN13" s="213"/>
      <c r="AO13" s="214"/>
      <c r="AP13" s="214"/>
      <c r="AQ13" s="215"/>
      <c r="AR13" s="213"/>
      <c r="AS13" s="214"/>
      <c r="AT13" s="214"/>
      <c r="AU13" s="215"/>
      <c r="AV13" s="213"/>
      <c r="AW13" s="214"/>
      <c r="AX13" s="214"/>
      <c r="AY13" s="215"/>
      <c r="AZ13" s="213"/>
      <c r="BA13" s="214"/>
      <c r="BB13" s="214"/>
      <c r="BC13" s="215"/>
      <c r="BD13" s="213"/>
      <c r="BE13" s="214"/>
      <c r="BF13" s="214"/>
      <c r="BG13" s="215"/>
      <c r="BH13" s="237"/>
      <c r="BI13" s="237"/>
      <c r="BJ13" s="237"/>
      <c r="BK13" s="237"/>
      <c r="BL13" s="237"/>
      <c r="BM13" s="237"/>
      <c r="BN13" s="237"/>
      <c r="BO13" s="242"/>
    </row>
    <row r="14" spans="1:67" ht="7.5" customHeight="1" x14ac:dyDescent="0.3">
      <c r="B14" s="205" t="s">
        <v>71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2">
        <v>20</v>
      </c>
      <c r="M14" s="202"/>
      <c r="N14" s="202"/>
      <c r="O14" s="202"/>
      <c r="P14" s="202">
        <v>19</v>
      </c>
      <c r="Q14" s="202"/>
      <c r="R14" s="202"/>
      <c r="S14" s="202"/>
      <c r="T14" s="202">
        <v>22</v>
      </c>
      <c r="U14" s="202"/>
      <c r="V14" s="202"/>
      <c r="W14" s="202"/>
      <c r="X14" s="202">
        <v>20</v>
      </c>
      <c r="Y14" s="202"/>
      <c r="Z14" s="202"/>
      <c r="AA14" s="202"/>
      <c r="AB14" s="202">
        <v>22</v>
      </c>
      <c r="AC14" s="202"/>
      <c r="AD14" s="202"/>
      <c r="AE14" s="202"/>
      <c r="AF14" s="202">
        <v>20</v>
      </c>
      <c r="AG14" s="202"/>
      <c r="AH14" s="202"/>
      <c r="AI14" s="202"/>
      <c r="AJ14" s="202">
        <v>20</v>
      </c>
      <c r="AK14" s="202"/>
      <c r="AL14" s="202"/>
      <c r="AM14" s="202"/>
      <c r="AN14" s="202">
        <v>20</v>
      </c>
      <c r="AO14" s="202"/>
      <c r="AP14" s="202"/>
      <c r="AQ14" s="202"/>
      <c r="AR14" s="202">
        <v>21</v>
      </c>
      <c r="AS14" s="202"/>
      <c r="AT14" s="202"/>
      <c r="AU14" s="202"/>
      <c r="AV14" s="202">
        <v>20</v>
      </c>
      <c r="AW14" s="202"/>
      <c r="AX14" s="202"/>
      <c r="AY14" s="202"/>
      <c r="AZ14" s="202">
        <v>19</v>
      </c>
      <c r="BA14" s="202"/>
      <c r="BB14" s="202"/>
      <c r="BC14" s="202"/>
      <c r="BD14" s="202">
        <v>22</v>
      </c>
      <c r="BE14" s="202"/>
      <c r="BF14" s="202"/>
      <c r="BG14" s="202"/>
      <c r="BH14" s="199">
        <f>SUM(L14:BD14)</f>
        <v>245</v>
      </c>
      <c r="BI14" s="199"/>
      <c r="BJ14" s="199"/>
      <c r="BK14" s="199"/>
      <c r="BL14" s="199"/>
      <c r="BM14" s="199"/>
      <c r="BN14" s="199"/>
      <c r="BO14" s="200"/>
    </row>
    <row r="15" spans="1:67" ht="7.5" customHeight="1" x14ac:dyDescent="0.3">
      <c r="B15" s="246"/>
      <c r="C15" s="247"/>
      <c r="D15" s="247"/>
      <c r="E15" s="247"/>
      <c r="F15" s="247"/>
      <c r="G15" s="247"/>
      <c r="H15" s="247"/>
      <c r="I15" s="247"/>
      <c r="J15" s="247"/>
      <c r="K15" s="247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4"/>
      <c r="BI15" s="244"/>
      <c r="BJ15" s="244"/>
      <c r="BK15" s="244"/>
      <c r="BL15" s="244"/>
      <c r="BM15" s="244"/>
      <c r="BN15" s="244"/>
      <c r="BO15" s="245"/>
    </row>
    <row r="16" spans="1:67" ht="7.5" customHeight="1" x14ac:dyDescent="0.3">
      <c r="B16" s="195" t="s">
        <v>72</v>
      </c>
      <c r="C16" s="196"/>
      <c r="D16" s="196"/>
      <c r="E16" s="196"/>
      <c r="F16" s="196"/>
      <c r="G16" s="196"/>
      <c r="H16" s="196"/>
      <c r="I16" s="196"/>
      <c r="J16" s="196"/>
      <c r="K16" s="196"/>
      <c r="L16" s="189">
        <f>(L14*8)+L20</f>
        <v>172</v>
      </c>
      <c r="M16" s="189"/>
      <c r="N16" s="189"/>
      <c r="O16" s="189"/>
      <c r="P16" s="189">
        <f>(P14*8)+P20</f>
        <v>172</v>
      </c>
      <c r="Q16" s="189"/>
      <c r="R16" s="189"/>
      <c r="S16" s="189"/>
      <c r="T16" s="189">
        <f>(T14*8)+T20</f>
        <v>184</v>
      </c>
      <c r="U16" s="189"/>
      <c r="V16" s="189"/>
      <c r="W16" s="189"/>
      <c r="X16" s="189">
        <f>(X14*8)+X20</f>
        <v>165</v>
      </c>
      <c r="Y16" s="189"/>
      <c r="Z16" s="189"/>
      <c r="AA16" s="189"/>
      <c r="AB16" s="189">
        <f>(AB14*8)+AB20</f>
        <v>188</v>
      </c>
      <c r="AC16" s="189"/>
      <c r="AD16" s="189"/>
      <c r="AE16" s="189"/>
      <c r="AF16" s="189">
        <f>(AF14*8)+AF20</f>
        <v>176</v>
      </c>
      <c r="AG16" s="189"/>
      <c r="AH16" s="189"/>
      <c r="AI16" s="189"/>
      <c r="AJ16" s="189">
        <f>(AJ14*8)+AJ20</f>
        <v>161</v>
      </c>
      <c r="AK16" s="189"/>
      <c r="AL16" s="189"/>
      <c r="AM16" s="189"/>
      <c r="AN16" s="189">
        <f>(AN14*8)+AN20</f>
        <v>168</v>
      </c>
      <c r="AO16" s="189"/>
      <c r="AP16" s="189"/>
      <c r="AQ16" s="189"/>
      <c r="AR16" s="189">
        <f>(AR14*8)+AR20</f>
        <v>188</v>
      </c>
      <c r="AS16" s="189"/>
      <c r="AT16" s="189"/>
      <c r="AU16" s="189"/>
      <c r="AV16" s="189">
        <f>(AV14*8)+AV20</f>
        <v>175</v>
      </c>
      <c r="AW16" s="189"/>
      <c r="AX16" s="189"/>
      <c r="AY16" s="189"/>
      <c r="AZ16" s="189">
        <f>(AZ14*8)+AZ20</f>
        <v>157</v>
      </c>
      <c r="BA16" s="189"/>
      <c r="BB16" s="189"/>
      <c r="BC16" s="189"/>
      <c r="BD16" s="189">
        <f>(BD14*8)+BD20</f>
        <v>183</v>
      </c>
      <c r="BE16" s="189"/>
      <c r="BF16" s="189"/>
      <c r="BG16" s="189"/>
      <c r="BH16" s="191">
        <f>SUM(L16:BD16)</f>
        <v>2089</v>
      </c>
      <c r="BI16" s="191"/>
      <c r="BJ16" s="191"/>
      <c r="BK16" s="191"/>
      <c r="BL16" s="191"/>
      <c r="BM16" s="191"/>
      <c r="BN16" s="191"/>
      <c r="BO16" s="192"/>
    </row>
    <row r="17" spans="2:71" ht="7.5" customHeight="1" x14ac:dyDescent="0.3"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3"/>
      <c r="BI17" s="193"/>
      <c r="BJ17" s="193"/>
      <c r="BK17" s="193"/>
      <c r="BL17" s="193"/>
      <c r="BM17" s="193"/>
      <c r="BN17" s="193"/>
      <c r="BO17" s="194"/>
    </row>
    <row r="18" spans="2:71" ht="7.5" customHeight="1" x14ac:dyDescent="0.3">
      <c r="B18" s="248" t="s">
        <v>73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01" t="s">
        <v>74</v>
      </c>
      <c r="M18" s="201"/>
      <c r="N18" s="201"/>
      <c r="O18" s="201"/>
      <c r="P18" s="201" t="s">
        <v>74</v>
      </c>
      <c r="Q18" s="201"/>
      <c r="R18" s="201"/>
      <c r="S18" s="201"/>
      <c r="T18" s="201" t="s">
        <v>74</v>
      </c>
      <c r="U18" s="201"/>
      <c r="V18" s="201"/>
      <c r="W18" s="201"/>
      <c r="X18" s="201" t="s">
        <v>74</v>
      </c>
      <c r="Y18" s="201"/>
      <c r="Z18" s="201"/>
      <c r="AA18" s="201"/>
      <c r="AB18" s="201" t="s">
        <v>74</v>
      </c>
      <c r="AC18" s="201"/>
      <c r="AD18" s="201"/>
      <c r="AE18" s="201"/>
      <c r="AF18" s="201" t="s">
        <v>74</v>
      </c>
      <c r="AG18" s="201"/>
      <c r="AH18" s="201"/>
      <c r="AI18" s="201"/>
      <c r="AJ18" s="201" t="s">
        <v>74</v>
      </c>
      <c r="AK18" s="201"/>
      <c r="AL18" s="201"/>
      <c r="AM18" s="201"/>
      <c r="AN18" s="201" t="s">
        <v>74</v>
      </c>
      <c r="AO18" s="201"/>
      <c r="AP18" s="201"/>
      <c r="AQ18" s="201"/>
      <c r="AR18" s="201" t="s">
        <v>74</v>
      </c>
      <c r="AS18" s="201"/>
      <c r="AT18" s="201"/>
      <c r="AU18" s="201"/>
      <c r="AV18" s="201" t="s">
        <v>74</v>
      </c>
      <c r="AW18" s="201"/>
      <c r="AX18" s="201"/>
      <c r="AY18" s="201"/>
      <c r="AZ18" s="201" t="s">
        <v>74</v>
      </c>
      <c r="BA18" s="201"/>
      <c r="BB18" s="201"/>
      <c r="BC18" s="201"/>
      <c r="BD18" s="201" t="s">
        <v>74</v>
      </c>
      <c r="BE18" s="201"/>
      <c r="BF18" s="201"/>
      <c r="BG18" s="201"/>
      <c r="BH18" s="203">
        <f>SUM(L18:BD18)</f>
        <v>0</v>
      </c>
      <c r="BI18" s="203"/>
      <c r="BJ18" s="203"/>
      <c r="BK18" s="203"/>
      <c r="BL18" s="203"/>
      <c r="BM18" s="203"/>
      <c r="BN18" s="203"/>
      <c r="BO18" s="204"/>
    </row>
    <row r="19" spans="2:71" ht="7.5" customHeight="1" x14ac:dyDescent="0.3">
      <c r="B19" s="205"/>
      <c r="C19" s="206"/>
      <c r="D19" s="206"/>
      <c r="E19" s="206"/>
      <c r="F19" s="206"/>
      <c r="G19" s="206"/>
      <c r="H19" s="206"/>
      <c r="I19" s="206"/>
      <c r="J19" s="206"/>
      <c r="K19" s="206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199"/>
      <c r="BI19" s="199"/>
      <c r="BJ19" s="199"/>
      <c r="BK19" s="199"/>
      <c r="BL19" s="199"/>
      <c r="BM19" s="199"/>
      <c r="BN19" s="199"/>
      <c r="BO19" s="200"/>
    </row>
    <row r="20" spans="2:71" ht="7.5" customHeight="1" x14ac:dyDescent="0.3">
      <c r="B20" s="205" t="s">
        <v>75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2">
        <v>12</v>
      </c>
      <c r="M20" s="202"/>
      <c r="N20" s="202"/>
      <c r="O20" s="202"/>
      <c r="P20" s="202">
        <v>20</v>
      </c>
      <c r="Q20" s="202"/>
      <c r="R20" s="202"/>
      <c r="S20" s="202"/>
      <c r="T20" s="202">
        <v>8</v>
      </c>
      <c r="U20" s="202"/>
      <c r="V20" s="202"/>
      <c r="W20" s="202"/>
      <c r="X20" s="202">
        <v>5</v>
      </c>
      <c r="Y20" s="202"/>
      <c r="Z20" s="202"/>
      <c r="AA20" s="202"/>
      <c r="AB20" s="202">
        <v>12</v>
      </c>
      <c r="AC20" s="202"/>
      <c r="AD20" s="202"/>
      <c r="AE20" s="202"/>
      <c r="AF20" s="202">
        <v>16</v>
      </c>
      <c r="AG20" s="202"/>
      <c r="AH20" s="202"/>
      <c r="AI20" s="202"/>
      <c r="AJ20" s="202">
        <v>1</v>
      </c>
      <c r="AK20" s="202"/>
      <c r="AL20" s="202"/>
      <c r="AM20" s="202"/>
      <c r="AN20" s="202">
        <v>8</v>
      </c>
      <c r="AO20" s="202"/>
      <c r="AP20" s="202"/>
      <c r="AQ20" s="202"/>
      <c r="AR20" s="202">
        <v>20</v>
      </c>
      <c r="AS20" s="202"/>
      <c r="AT20" s="202"/>
      <c r="AU20" s="202"/>
      <c r="AV20" s="202">
        <v>15</v>
      </c>
      <c r="AW20" s="202"/>
      <c r="AX20" s="202"/>
      <c r="AY20" s="202"/>
      <c r="AZ20" s="202">
        <v>5</v>
      </c>
      <c r="BA20" s="202"/>
      <c r="BB20" s="202"/>
      <c r="BC20" s="202"/>
      <c r="BD20" s="202">
        <v>7</v>
      </c>
      <c r="BE20" s="202"/>
      <c r="BF20" s="202"/>
      <c r="BG20" s="202"/>
      <c r="BH20" s="199">
        <f>SUM(L20:BD20)</f>
        <v>129</v>
      </c>
      <c r="BI20" s="199"/>
      <c r="BJ20" s="199"/>
      <c r="BK20" s="199"/>
      <c r="BL20" s="199"/>
      <c r="BM20" s="199"/>
      <c r="BN20" s="199"/>
      <c r="BO20" s="200"/>
    </row>
    <row r="21" spans="2:71" ht="7.5" customHeight="1" x14ac:dyDescent="0.3"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199"/>
      <c r="BI21" s="199"/>
      <c r="BJ21" s="199"/>
      <c r="BK21" s="199"/>
      <c r="BL21" s="199"/>
      <c r="BM21" s="199"/>
      <c r="BN21" s="199"/>
      <c r="BO21" s="200"/>
    </row>
    <row r="22" spans="2:71" ht="7.5" customHeight="1" x14ac:dyDescent="0.3">
      <c r="B22" s="205" t="s">
        <v>76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2" t="s">
        <v>74</v>
      </c>
      <c r="M22" s="202"/>
      <c r="N22" s="202"/>
      <c r="O22" s="202"/>
      <c r="P22" s="202" t="s">
        <v>74</v>
      </c>
      <c r="Q22" s="202"/>
      <c r="R22" s="202"/>
      <c r="S22" s="202"/>
      <c r="T22" s="202" t="s">
        <v>74</v>
      </c>
      <c r="U22" s="202"/>
      <c r="V22" s="202"/>
      <c r="W22" s="202"/>
      <c r="X22" s="202" t="s">
        <v>74</v>
      </c>
      <c r="Y22" s="202"/>
      <c r="Z22" s="202"/>
      <c r="AA22" s="202"/>
      <c r="AB22" s="202" t="s">
        <v>74</v>
      </c>
      <c r="AC22" s="202"/>
      <c r="AD22" s="202"/>
      <c r="AE22" s="202"/>
      <c r="AF22" s="202" t="s">
        <v>74</v>
      </c>
      <c r="AG22" s="202"/>
      <c r="AH22" s="202"/>
      <c r="AI22" s="202"/>
      <c r="AJ22" s="202" t="s">
        <v>74</v>
      </c>
      <c r="AK22" s="202"/>
      <c r="AL22" s="202"/>
      <c r="AM22" s="202"/>
      <c r="AN22" s="202" t="s">
        <v>74</v>
      </c>
      <c r="AO22" s="202"/>
      <c r="AP22" s="202"/>
      <c r="AQ22" s="202"/>
      <c r="AR22" s="202" t="s">
        <v>74</v>
      </c>
      <c r="AS22" s="202"/>
      <c r="AT22" s="202"/>
      <c r="AU22" s="202"/>
      <c r="AV22" s="202" t="s">
        <v>74</v>
      </c>
      <c r="AW22" s="202"/>
      <c r="AX22" s="202"/>
      <c r="AY22" s="202"/>
      <c r="AZ22" s="202" t="s">
        <v>74</v>
      </c>
      <c r="BA22" s="202"/>
      <c r="BB22" s="202"/>
      <c r="BC22" s="202"/>
      <c r="BD22" s="202" t="s">
        <v>74</v>
      </c>
      <c r="BE22" s="202"/>
      <c r="BF22" s="202"/>
      <c r="BG22" s="202"/>
      <c r="BH22" s="199">
        <f>SUM(L22:BD22)</f>
        <v>0</v>
      </c>
      <c r="BI22" s="199"/>
      <c r="BJ22" s="199"/>
      <c r="BK22" s="199"/>
      <c r="BL22" s="199"/>
      <c r="BM22" s="199"/>
      <c r="BN22" s="199"/>
      <c r="BO22" s="200"/>
    </row>
    <row r="23" spans="2:71" ht="7.5" customHeight="1" thickBot="1" x14ac:dyDescent="0.35">
      <c r="B23" s="264"/>
      <c r="C23" s="232"/>
      <c r="D23" s="232"/>
      <c r="E23" s="232"/>
      <c r="F23" s="232"/>
      <c r="G23" s="232"/>
      <c r="H23" s="232"/>
      <c r="I23" s="232"/>
      <c r="J23" s="232"/>
      <c r="K23" s="232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7"/>
      <c r="BI23" s="257"/>
      <c r="BJ23" s="257"/>
      <c r="BK23" s="257"/>
      <c r="BL23" s="257"/>
      <c r="BM23" s="257"/>
      <c r="BN23" s="257"/>
      <c r="BO23" s="258"/>
    </row>
    <row r="24" spans="2:71" ht="7.5" customHeight="1" thickTop="1" x14ac:dyDescent="0.3">
      <c r="B24" s="259" t="s">
        <v>28</v>
      </c>
      <c r="C24" s="260"/>
      <c r="D24" s="260"/>
      <c r="E24" s="260"/>
      <c r="F24" s="260"/>
      <c r="G24" s="260"/>
      <c r="H24" s="260"/>
      <c r="I24" s="260"/>
      <c r="J24" s="260"/>
      <c r="K24" s="260"/>
      <c r="L24" s="263">
        <v>240000</v>
      </c>
      <c r="M24" s="263"/>
      <c r="N24" s="263"/>
      <c r="O24" s="263"/>
      <c r="P24" s="251">
        <v>240000</v>
      </c>
      <c r="Q24" s="252"/>
      <c r="R24" s="252"/>
      <c r="S24" s="253"/>
      <c r="T24" s="251">
        <v>240000</v>
      </c>
      <c r="U24" s="252"/>
      <c r="V24" s="252"/>
      <c r="W24" s="253"/>
      <c r="X24" s="251">
        <v>240000</v>
      </c>
      <c r="Y24" s="252"/>
      <c r="Z24" s="252"/>
      <c r="AA24" s="253"/>
      <c r="AB24" s="251">
        <v>240000</v>
      </c>
      <c r="AC24" s="252"/>
      <c r="AD24" s="252"/>
      <c r="AE24" s="253"/>
      <c r="AF24" s="251">
        <v>240000</v>
      </c>
      <c r="AG24" s="252"/>
      <c r="AH24" s="252"/>
      <c r="AI24" s="253"/>
      <c r="AJ24" s="251">
        <v>240000</v>
      </c>
      <c r="AK24" s="252"/>
      <c r="AL24" s="252"/>
      <c r="AM24" s="253"/>
      <c r="AN24" s="251">
        <v>240000</v>
      </c>
      <c r="AO24" s="252"/>
      <c r="AP24" s="252"/>
      <c r="AQ24" s="253"/>
      <c r="AR24" s="251">
        <v>240000</v>
      </c>
      <c r="AS24" s="252"/>
      <c r="AT24" s="252"/>
      <c r="AU24" s="253"/>
      <c r="AV24" s="251">
        <v>240000</v>
      </c>
      <c r="AW24" s="252"/>
      <c r="AX24" s="252"/>
      <c r="AY24" s="253"/>
      <c r="AZ24" s="251">
        <v>240000</v>
      </c>
      <c r="BA24" s="252"/>
      <c r="BB24" s="252"/>
      <c r="BC24" s="253"/>
      <c r="BD24" s="251">
        <v>240000</v>
      </c>
      <c r="BE24" s="252"/>
      <c r="BF24" s="252"/>
      <c r="BG24" s="253"/>
      <c r="BH24" s="203">
        <f>SUM(L24:BD24)</f>
        <v>2880000</v>
      </c>
      <c r="BI24" s="203"/>
      <c r="BJ24" s="203"/>
      <c r="BK24" s="203"/>
      <c r="BL24" s="203"/>
      <c r="BM24" s="203"/>
      <c r="BN24" s="203"/>
      <c r="BO24" s="204"/>
      <c r="BQ24" s="187"/>
      <c r="BR24" s="188" t="s">
        <v>77</v>
      </c>
      <c r="BS24" s="188" t="s">
        <v>78</v>
      </c>
    </row>
    <row r="25" spans="2:71" ht="7.5" customHeight="1" x14ac:dyDescent="0.3">
      <c r="B25" s="261"/>
      <c r="C25" s="262"/>
      <c r="D25" s="262"/>
      <c r="E25" s="262"/>
      <c r="F25" s="262"/>
      <c r="G25" s="262"/>
      <c r="H25" s="262"/>
      <c r="I25" s="262"/>
      <c r="J25" s="262"/>
      <c r="K25" s="262"/>
      <c r="L25" s="202"/>
      <c r="M25" s="202"/>
      <c r="N25" s="202"/>
      <c r="O25" s="202"/>
      <c r="P25" s="254"/>
      <c r="Q25" s="255"/>
      <c r="R25" s="255"/>
      <c r="S25" s="256"/>
      <c r="T25" s="254"/>
      <c r="U25" s="255"/>
      <c r="V25" s="255"/>
      <c r="W25" s="256"/>
      <c r="X25" s="254"/>
      <c r="Y25" s="255"/>
      <c r="Z25" s="255"/>
      <c r="AA25" s="256"/>
      <c r="AB25" s="254"/>
      <c r="AC25" s="255"/>
      <c r="AD25" s="255"/>
      <c r="AE25" s="256"/>
      <c r="AF25" s="254"/>
      <c r="AG25" s="255"/>
      <c r="AH25" s="255"/>
      <c r="AI25" s="256"/>
      <c r="AJ25" s="254"/>
      <c r="AK25" s="255"/>
      <c r="AL25" s="255"/>
      <c r="AM25" s="256"/>
      <c r="AN25" s="254"/>
      <c r="AO25" s="255"/>
      <c r="AP25" s="255"/>
      <c r="AQ25" s="256"/>
      <c r="AR25" s="254"/>
      <c r="AS25" s="255"/>
      <c r="AT25" s="255"/>
      <c r="AU25" s="256"/>
      <c r="AV25" s="254"/>
      <c r="AW25" s="255"/>
      <c r="AX25" s="255"/>
      <c r="AY25" s="256"/>
      <c r="AZ25" s="254"/>
      <c r="BA25" s="255"/>
      <c r="BB25" s="255"/>
      <c r="BC25" s="256"/>
      <c r="BD25" s="254"/>
      <c r="BE25" s="255"/>
      <c r="BF25" s="255"/>
      <c r="BG25" s="256"/>
      <c r="BH25" s="199"/>
      <c r="BI25" s="199"/>
      <c r="BJ25" s="199"/>
      <c r="BK25" s="199"/>
      <c r="BL25" s="199"/>
      <c r="BM25" s="199"/>
      <c r="BN25" s="199"/>
      <c r="BO25" s="200"/>
      <c r="BQ25" s="187"/>
      <c r="BR25" s="188"/>
      <c r="BS25" s="188"/>
    </row>
    <row r="26" spans="2:71" ht="7.5" customHeight="1" x14ac:dyDescent="0.3">
      <c r="B26" s="205" t="s">
        <v>79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65">
        <f>(L24/(L16-L20)*1.25)*L20</f>
        <v>22500</v>
      </c>
      <c r="M26" s="266"/>
      <c r="N26" s="266"/>
      <c r="O26" s="267"/>
      <c r="P26" s="265">
        <f>(P24/(P16-P20)*1.25)*P20</f>
        <v>39473.68421052632</v>
      </c>
      <c r="Q26" s="266"/>
      <c r="R26" s="266"/>
      <c r="S26" s="267"/>
      <c r="T26" s="265">
        <f>(T24/(T16-T20)*1.25)*T20</f>
        <v>13636.363636363638</v>
      </c>
      <c r="U26" s="266"/>
      <c r="V26" s="266"/>
      <c r="W26" s="267"/>
      <c r="X26" s="265">
        <f>(X24/(X16-X20)*1.25)*X20</f>
        <v>9375</v>
      </c>
      <c r="Y26" s="266"/>
      <c r="Z26" s="266"/>
      <c r="AA26" s="267"/>
      <c r="AB26" s="265">
        <f>(AB24/(AB16-AB20)*1.25)*AB20</f>
        <v>20454.545454545456</v>
      </c>
      <c r="AC26" s="266"/>
      <c r="AD26" s="266"/>
      <c r="AE26" s="267"/>
      <c r="AF26" s="265">
        <f>(AF24/(AF16-AF20)*1.25)*AF20</f>
        <v>30000</v>
      </c>
      <c r="AG26" s="266"/>
      <c r="AH26" s="266"/>
      <c r="AI26" s="267"/>
      <c r="AJ26" s="265">
        <f>(AJ24/(AJ16-AJ20)*1.25)*AJ20</f>
        <v>1875</v>
      </c>
      <c r="AK26" s="266"/>
      <c r="AL26" s="266"/>
      <c r="AM26" s="267"/>
      <c r="AN26" s="265">
        <f>(AN24/(AN16-AN20)*1.25)*AN20</f>
        <v>15000</v>
      </c>
      <c r="AO26" s="266"/>
      <c r="AP26" s="266"/>
      <c r="AQ26" s="267"/>
      <c r="AR26" s="265">
        <f>(AR24/(AR16-AR20)*1.25)*AR20</f>
        <v>35714.285714285717</v>
      </c>
      <c r="AS26" s="266"/>
      <c r="AT26" s="266"/>
      <c r="AU26" s="267"/>
      <c r="AV26" s="265">
        <f>(AV24/(AV16-AV20)*1.25)*AV20</f>
        <v>28125</v>
      </c>
      <c r="AW26" s="266"/>
      <c r="AX26" s="266"/>
      <c r="AY26" s="267"/>
      <c r="AZ26" s="265">
        <f>(AZ24/(AZ16-AZ20)*1.25)*AZ20</f>
        <v>9868.4210526315801</v>
      </c>
      <c r="BA26" s="266"/>
      <c r="BB26" s="266"/>
      <c r="BC26" s="267"/>
      <c r="BD26" s="265">
        <f>(BD24/(BD16-BD20)*1.25)*BD20</f>
        <v>11931.818181818184</v>
      </c>
      <c r="BE26" s="266"/>
      <c r="BF26" s="266"/>
      <c r="BG26" s="267"/>
      <c r="BH26" s="199">
        <f>SUM(L26:BD26)</f>
        <v>237954.11825017087</v>
      </c>
      <c r="BI26" s="199"/>
      <c r="BJ26" s="199"/>
      <c r="BK26" s="199"/>
      <c r="BL26" s="199"/>
      <c r="BM26" s="199"/>
      <c r="BN26" s="199"/>
      <c r="BO26" s="200"/>
      <c r="BQ26" s="187"/>
      <c r="BR26" s="188"/>
      <c r="BS26" s="188"/>
    </row>
    <row r="27" spans="2:71" ht="7.5" customHeight="1" x14ac:dyDescent="0.3"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54"/>
      <c r="M27" s="255"/>
      <c r="N27" s="255"/>
      <c r="O27" s="256"/>
      <c r="P27" s="254"/>
      <c r="Q27" s="255"/>
      <c r="R27" s="255"/>
      <c r="S27" s="256"/>
      <c r="T27" s="254"/>
      <c r="U27" s="255"/>
      <c r="V27" s="255"/>
      <c r="W27" s="256"/>
      <c r="X27" s="254"/>
      <c r="Y27" s="255"/>
      <c r="Z27" s="255"/>
      <c r="AA27" s="256"/>
      <c r="AB27" s="254"/>
      <c r="AC27" s="255"/>
      <c r="AD27" s="255"/>
      <c r="AE27" s="256"/>
      <c r="AF27" s="254"/>
      <c r="AG27" s="255"/>
      <c r="AH27" s="255"/>
      <c r="AI27" s="256"/>
      <c r="AJ27" s="254"/>
      <c r="AK27" s="255"/>
      <c r="AL27" s="255"/>
      <c r="AM27" s="256"/>
      <c r="AN27" s="254"/>
      <c r="AO27" s="255"/>
      <c r="AP27" s="255"/>
      <c r="AQ27" s="256"/>
      <c r="AR27" s="254"/>
      <c r="AS27" s="255"/>
      <c r="AT27" s="255"/>
      <c r="AU27" s="256"/>
      <c r="AV27" s="254"/>
      <c r="AW27" s="255"/>
      <c r="AX27" s="255"/>
      <c r="AY27" s="256"/>
      <c r="AZ27" s="254"/>
      <c r="BA27" s="255"/>
      <c r="BB27" s="255"/>
      <c r="BC27" s="256"/>
      <c r="BD27" s="254"/>
      <c r="BE27" s="255"/>
      <c r="BF27" s="255"/>
      <c r="BG27" s="256"/>
      <c r="BH27" s="199"/>
      <c r="BI27" s="199"/>
      <c r="BJ27" s="199"/>
      <c r="BK27" s="199"/>
      <c r="BL27" s="199"/>
      <c r="BM27" s="199"/>
      <c r="BN27" s="199"/>
      <c r="BO27" s="200"/>
    </row>
    <row r="28" spans="2:71" ht="7.5" customHeight="1" x14ac:dyDescent="0.3">
      <c r="B28" s="268" t="s">
        <v>80</v>
      </c>
      <c r="C28" s="269"/>
      <c r="D28" s="262" t="s">
        <v>81</v>
      </c>
      <c r="E28" s="262"/>
      <c r="F28" s="262"/>
      <c r="G28" s="262"/>
      <c r="H28" s="262"/>
      <c r="I28" s="262"/>
      <c r="J28" s="262"/>
      <c r="K28" s="262"/>
      <c r="L28" s="202">
        <v>10000</v>
      </c>
      <c r="M28" s="202"/>
      <c r="N28" s="202"/>
      <c r="O28" s="202"/>
      <c r="P28" s="202">
        <v>10000</v>
      </c>
      <c r="Q28" s="202"/>
      <c r="R28" s="202"/>
      <c r="S28" s="202"/>
      <c r="T28" s="202">
        <v>10000</v>
      </c>
      <c r="U28" s="202"/>
      <c r="V28" s="202"/>
      <c r="W28" s="202"/>
      <c r="X28" s="202">
        <v>10000</v>
      </c>
      <c r="Y28" s="202"/>
      <c r="Z28" s="202"/>
      <c r="AA28" s="202"/>
      <c r="AB28" s="202">
        <v>10000</v>
      </c>
      <c r="AC28" s="202"/>
      <c r="AD28" s="202"/>
      <c r="AE28" s="202"/>
      <c r="AF28" s="202">
        <v>10000</v>
      </c>
      <c r="AG28" s="202"/>
      <c r="AH28" s="202"/>
      <c r="AI28" s="202"/>
      <c r="AJ28" s="202">
        <v>15000</v>
      </c>
      <c r="AK28" s="202"/>
      <c r="AL28" s="202"/>
      <c r="AM28" s="202"/>
      <c r="AN28" s="202">
        <v>15000</v>
      </c>
      <c r="AO28" s="202"/>
      <c r="AP28" s="202"/>
      <c r="AQ28" s="202"/>
      <c r="AR28" s="202">
        <v>15000</v>
      </c>
      <c r="AS28" s="202"/>
      <c r="AT28" s="202"/>
      <c r="AU28" s="202"/>
      <c r="AV28" s="202">
        <v>15000</v>
      </c>
      <c r="AW28" s="202"/>
      <c r="AX28" s="202"/>
      <c r="AY28" s="202"/>
      <c r="AZ28" s="202">
        <v>15000</v>
      </c>
      <c r="BA28" s="202"/>
      <c r="BB28" s="202"/>
      <c r="BC28" s="202"/>
      <c r="BD28" s="202">
        <v>15000</v>
      </c>
      <c r="BE28" s="202"/>
      <c r="BF28" s="202"/>
      <c r="BG28" s="202"/>
      <c r="BH28" s="199">
        <f>SUM(L28:BD28)</f>
        <v>150000</v>
      </c>
      <c r="BI28" s="199"/>
      <c r="BJ28" s="199"/>
      <c r="BK28" s="199"/>
      <c r="BL28" s="199"/>
      <c r="BM28" s="199"/>
      <c r="BN28" s="199"/>
      <c r="BO28" s="200"/>
    </row>
    <row r="29" spans="2:71" ht="7.5" customHeight="1" x14ac:dyDescent="0.3">
      <c r="B29" s="268"/>
      <c r="C29" s="269"/>
      <c r="D29" s="262"/>
      <c r="E29" s="262"/>
      <c r="F29" s="262"/>
      <c r="G29" s="262"/>
      <c r="H29" s="262"/>
      <c r="I29" s="262"/>
      <c r="J29" s="262"/>
      <c r="K29" s="26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199"/>
      <c r="BI29" s="199"/>
      <c r="BJ29" s="199"/>
      <c r="BK29" s="199"/>
      <c r="BL29" s="199"/>
      <c r="BM29" s="199"/>
      <c r="BN29" s="199"/>
      <c r="BO29" s="200"/>
    </row>
    <row r="30" spans="2:71" ht="7.5" customHeight="1" x14ac:dyDescent="0.3">
      <c r="B30" s="268"/>
      <c r="C30" s="269"/>
      <c r="D30" s="206" t="s">
        <v>82</v>
      </c>
      <c r="E30" s="206"/>
      <c r="F30" s="206"/>
      <c r="G30" s="206"/>
      <c r="H30" s="206"/>
      <c r="I30" s="206"/>
      <c r="J30" s="206"/>
      <c r="K30" s="206"/>
      <c r="L30" s="202">
        <v>5000</v>
      </c>
      <c r="M30" s="202"/>
      <c r="N30" s="202"/>
      <c r="O30" s="202"/>
      <c r="P30" s="202">
        <v>5000</v>
      </c>
      <c r="Q30" s="202"/>
      <c r="R30" s="202"/>
      <c r="S30" s="202"/>
      <c r="T30" s="202">
        <v>5000</v>
      </c>
      <c r="U30" s="202"/>
      <c r="V30" s="202"/>
      <c r="W30" s="202"/>
      <c r="X30" s="202">
        <v>5000</v>
      </c>
      <c r="Y30" s="202"/>
      <c r="Z30" s="202"/>
      <c r="AA30" s="202"/>
      <c r="AB30" s="202">
        <v>5000</v>
      </c>
      <c r="AC30" s="202"/>
      <c r="AD30" s="202"/>
      <c r="AE30" s="202"/>
      <c r="AF30" s="202">
        <v>5000</v>
      </c>
      <c r="AG30" s="202"/>
      <c r="AH30" s="202"/>
      <c r="AI30" s="202"/>
      <c r="AJ30" s="202">
        <v>5000</v>
      </c>
      <c r="AK30" s="202"/>
      <c r="AL30" s="202"/>
      <c r="AM30" s="202"/>
      <c r="AN30" s="202">
        <v>5000</v>
      </c>
      <c r="AO30" s="202"/>
      <c r="AP30" s="202"/>
      <c r="AQ30" s="202"/>
      <c r="AR30" s="202">
        <v>5000</v>
      </c>
      <c r="AS30" s="202"/>
      <c r="AT30" s="202"/>
      <c r="AU30" s="202"/>
      <c r="AV30" s="202">
        <v>5000</v>
      </c>
      <c r="AW30" s="202"/>
      <c r="AX30" s="202"/>
      <c r="AY30" s="202"/>
      <c r="AZ30" s="202">
        <v>5000</v>
      </c>
      <c r="BA30" s="202"/>
      <c r="BB30" s="202"/>
      <c r="BC30" s="202"/>
      <c r="BD30" s="202">
        <v>5000</v>
      </c>
      <c r="BE30" s="202"/>
      <c r="BF30" s="202"/>
      <c r="BG30" s="202"/>
      <c r="BH30" s="199">
        <f>SUM(L30:BD30)</f>
        <v>60000</v>
      </c>
      <c r="BI30" s="199"/>
      <c r="BJ30" s="199"/>
      <c r="BK30" s="199"/>
      <c r="BL30" s="199"/>
      <c r="BM30" s="199"/>
      <c r="BN30" s="199"/>
      <c r="BO30" s="200"/>
    </row>
    <row r="31" spans="2:71" ht="7.5" customHeight="1" x14ac:dyDescent="0.3">
      <c r="B31" s="268"/>
      <c r="C31" s="269"/>
      <c r="D31" s="206"/>
      <c r="E31" s="206"/>
      <c r="F31" s="206"/>
      <c r="G31" s="206"/>
      <c r="H31" s="206"/>
      <c r="I31" s="206"/>
      <c r="J31" s="206"/>
      <c r="K31" s="206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199"/>
      <c r="BI31" s="199"/>
      <c r="BJ31" s="199"/>
      <c r="BK31" s="199"/>
      <c r="BL31" s="199"/>
      <c r="BM31" s="199"/>
      <c r="BN31" s="199"/>
      <c r="BO31" s="200"/>
    </row>
    <row r="32" spans="2:71" ht="7.5" customHeight="1" x14ac:dyDescent="0.3">
      <c r="B32" s="268"/>
      <c r="C32" s="269"/>
      <c r="D32" s="206" t="s">
        <v>83</v>
      </c>
      <c r="E32" s="206"/>
      <c r="F32" s="206"/>
      <c r="G32" s="206"/>
      <c r="H32" s="206"/>
      <c r="I32" s="206"/>
      <c r="J32" s="206"/>
      <c r="K32" s="206"/>
      <c r="L32" s="202">
        <v>3000</v>
      </c>
      <c r="M32" s="202"/>
      <c r="N32" s="202"/>
      <c r="O32" s="202"/>
      <c r="P32" s="202">
        <v>3000</v>
      </c>
      <c r="Q32" s="202"/>
      <c r="R32" s="202"/>
      <c r="S32" s="202"/>
      <c r="T32" s="202">
        <v>3000</v>
      </c>
      <c r="U32" s="202"/>
      <c r="V32" s="202"/>
      <c r="W32" s="202"/>
      <c r="X32" s="202">
        <v>3000</v>
      </c>
      <c r="Y32" s="202"/>
      <c r="Z32" s="202"/>
      <c r="AA32" s="202"/>
      <c r="AB32" s="202">
        <v>3000</v>
      </c>
      <c r="AC32" s="202"/>
      <c r="AD32" s="202"/>
      <c r="AE32" s="202"/>
      <c r="AF32" s="202">
        <v>3000</v>
      </c>
      <c r="AG32" s="202"/>
      <c r="AH32" s="202"/>
      <c r="AI32" s="202"/>
      <c r="AJ32" s="202">
        <v>3000</v>
      </c>
      <c r="AK32" s="202"/>
      <c r="AL32" s="202"/>
      <c r="AM32" s="202"/>
      <c r="AN32" s="202">
        <v>3000</v>
      </c>
      <c r="AO32" s="202"/>
      <c r="AP32" s="202"/>
      <c r="AQ32" s="202"/>
      <c r="AR32" s="202">
        <v>3000</v>
      </c>
      <c r="AS32" s="202"/>
      <c r="AT32" s="202"/>
      <c r="AU32" s="202"/>
      <c r="AV32" s="202">
        <v>3000</v>
      </c>
      <c r="AW32" s="202"/>
      <c r="AX32" s="202"/>
      <c r="AY32" s="202"/>
      <c r="AZ32" s="202">
        <v>3000</v>
      </c>
      <c r="BA32" s="202"/>
      <c r="BB32" s="202"/>
      <c r="BC32" s="202"/>
      <c r="BD32" s="202">
        <v>3000</v>
      </c>
      <c r="BE32" s="202"/>
      <c r="BF32" s="202"/>
      <c r="BG32" s="202"/>
      <c r="BH32" s="199">
        <f>SUM(L32:BD32)</f>
        <v>36000</v>
      </c>
      <c r="BI32" s="199"/>
      <c r="BJ32" s="199"/>
      <c r="BK32" s="199"/>
      <c r="BL32" s="199"/>
      <c r="BM32" s="199"/>
      <c r="BN32" s="199"/>
      <c r="BO32" s="200"/>
    </row>
    <row r="33" spans="2:67" ht="7.5" customHeight="1" x14ac:dyDescent="0.3">
      <c r="B33" s="268"/>
      <c r="C33" s="269"/>
      <c r="D33" s="206"/>
      <c r="E33" s="206"/>
      <c r="F33" s="206"/>
      <c r="G33" s="206"/>
      <c r="H33" s="206"/>
      <c r="I33" s="206"/>
      <c r="J33" s="206"/>
      <c r="K33" s="206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199"/>
      <c r="BI33" s="199"/>
      <c r="BJ33" s="199"/>
      <c r="BK33" s="199"/>
      <c r="BL33" s="199"/>
      <c r="BM33" s="199"/>
      <c r="BN33" s="199"/>
      <c r="BO33" s="200"/>
    </row>
    <row r="34" spans="2:67" ht="7.5" customHeight="1" x14ac:dyDescent="0.3">
      <c r="B34" s="268"/>
      <c r="C34" s="269"/>
      <c r="D34" s="206"/>
      <c r="E34" s="206"/>
      <c r="F34" s="206"/>
      <c r="G34" s="206"/>
      <c r="H34" s="206"/>
      <c r="I34" s="206"/>
      <c r="J34" s="206"/>
      <c r="K34" s="206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199">
        <f t="shared" ref="BH34" si="0">SUM(L34:BD34)</f>
        <v>0</v>
      </c>
      <c r="BI34" s="199"/>
      <c r="BJ34" s="199"/>
      <c r="BK34" s="199"/>
      <c r="BL34" s="199"/>
      <c r="BM34" s="199"/>
      <c r="BN34" s="199"/>
      <c r="BO34" s="200"/>
    </row>
    <row r="35" spans="2:67" ht="7.5" customHeight="1" x14ac:dyDescent="0.3">
      <c r="B35" s="268"/>
      <c r="C35" s="269"/>
      <c r="D35" s="206"/>
      <c r="E35" s="206"/>
      <c r="F35" s="206"/>
      <c r="G35" s="206"/>
      <c r="H35" s="206"/>
      <c r="I35" s="206"/>
      <c r="J35" s="206"/>
      <c r="K35" s="206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199"/>
      <c r="BI35" s="199"/>
      <c r="BJ35" s="199"/>
      <c r="BK35" s="199"/>
      <c r="BL35" s="199"/>
      <c r="BM35" s="199"/>
      <c r="BN35" s="199"/>
      <c r="BO35" s="200"/>
    </row>
    <row r="36" spans="2:67" ht="7.5" customHeight="1" x14ac:dyDescent="0.3">
      <c r="B36" s="268"/>
      <c r="C36" s="269"/>
      <c r="D36" s="206"/>
      <c r="E36" s="206"/>
      <c r="F36" s="206"/>
      <c r="G36" s="206"/>
      <c r="H36" s="206"/>
      <c r="I36" s="206"/>
      <c r="J36" s="206"/>
      <c r="K36" s="206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199">
        <f t="shared" ref="BH36" si="1">SUM(L36:BD36)</f>
        <v>0</v>
      </c>
      <c r="BI36" s="199"/>
      <c r="BJ36" s="199"/>
      <c r="BK36" s="199"/>
      <c r="BL36" s="199"/>
      <c r="BM36" s="199"/>
      <c r="BN36" s="199"/>
      <c r="BO36" s="200"/>
    </row>
    <row r="37" spans="2:67" ht="7.5" customHeight="1" x14ac:dyDescent="0.3">
      <c r="B37" s="268"/>
      <c r="C37" s="269"/>
      <c r="D37" s="206"/>
      <c r="E37" s="206"/>
      <c r="F37" s="206"/>
      <c r="G37" s="206"/>
      <c r="H37" s="206"/>
      <c r="I37" s="206"/>
      <c r="J37" s="206"/>
      <c r="K37" s="206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199"/>
      <c r="BI37" s="199"/>
      <c r="BJ37" s="199"/>
      <c r="BK37" s="199"/>
      <c r="BL37" s="199"/>
      <c r="BM37" s="199"/>
      <c r="BN37" s="199"/>
      <c r="BO37" s="200"/>
    </row>
    <row r="38" spans="2:67" ht="7.5" customHeight="1" x14ac:dyDescent="0.3">
      <c r="B38" s="268"/>
      <c r="C38" s="269"/>
      <c r="D38" s="206"/>
      <c r="E38" s="206"/>
      <c r="F38" s="206"/>
      <c r="G38" s="206"/>
      <c r="H38" s="206"/>
      <c r="I38" s="206"/>
      <c r="J38" s="206"/>
      <c r="K38" s="206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199">
        <f t="shared" ref="BH38" si="2">SUM(L38:BD38)</f>
        <v>0</v>
      </c>
      <c r="BI38" s="199"/>
      <c r="BJ38" s="199"/>
      <c r="BK38" s="199"/>
      <c r="BL38" s="199"/>
      <c r="BM38" s="199"/>
      <c r="BN38" s="199"/>
      <c r="BO38" s="200"/>
    </row>
    <row r="39" spans="2:67" ht="7.5" customHeight="1" x14ac:dyDescent="0.3">
      <c r="B39" s="268"/>
      <c r="C39" s="269"/>
      <c r="D39" s="206"/>
      <c r="E39" s="206"/>
      <c r="F39" s="206"/>
      <c r="G39" s="206"/>
      <c r="H39" s="206"/>
      <c r="I39" s="206"/>
      <c r="J39" s="206"/>
      <c r="K39" s="206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199"/>
      <c r="BI39" s="199"/>
      <c r="BJ39" s="199"/>
      <c r="BK39" s="199"/>
      <c r="BL39" s="199"/>
      <c r="BM39" s="199"/>
      <c r="BN39" s="199"/>
      <c r="BO39" s="200"/>
    </row>
    <row r="40" spans="2:67" ht="7.5" customHeight="1" x14ac:dyDescent="0.3">
      <c r="B40" s="270" t="s">
        <v>84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02">
        <f>SUM(L24:O39)</f>
        <v>280500</v>
      </c>
      <c r="M40" s="202"/>
      <c r="N40" s="202"/>
      <c r="O40" s="202"/>
      <c r="P40" s="202">
        <f>SUM(P24:S39)</f>
        <v>297473.68421052629</v>
      </c>
      <c r="Q40" s="202"/>
      <c r="R40" s="202"/>
      <c r="S40" s="202"/>
      <c r="T40" s="202">
        <f>SUM(T24:W39)</f>
        <v>271636.36363636365</v>
      </c>
      <c r="U40" s="202"/>
      <c r="V40" s="202"/>
      <c r="W40" s="202"/>
      <c r="X40" s="202">
        <f>SUM(X24:AA39)</f>
        <v>267375</v>
      </c>
      <c r="Y40" s="202"/>
      <c r="Z40" s="202"/>
      <c r="AA40" s="202"/>
      <c r="AB40" s="202">
        <f>SUM(AB24:AE39)</f>
        <v>278454.54545454547</v>
      </c>
      <c r="AC40" s="202"/>
      <c r="AD40" s="202"/>
      <c r="AE40" s="202"/>
      <c r="AF40" s="202">
        <f>SUM(AF24:AI39)</f>
        <v>288000</v>
      </c>
      <c r="AG40" s="202"/>
      <c r="AH40" s="202"/>
      <c r="AI40" s="202"/>
      <c r="AJ40" s="202">
        <f>SUM(AJ24:AM39)</f>
        <v>264875</v>
      </c>
      <c r="AK40" s="202"/>
      <c r="AL40" s="202"/>
      <c r="AM40" s="202"/>
      <c r="AN40" s="202">
        <f>SUM(AN24:AQ39)</f>
        <v>278000</v>
      </c>
      <c r="AO40" s="202"/>
      <c r="AP40" s="202"/>
      <c r="AQ40" s="202"/>
      <c r="AR40" s="202">
        <f>SUM(AR24:AU39)</f>
        <v>298714.28571428574</v>
      </c>
      <c r="AS40" s="202"/>
      <c r="AT40" s="202"/>
      <c r="AU40" s="202"/>
      <c r="AV40" s="202">
        <f>SUM(AV24:AY39)</f>
        <v>291125</v>
      </c>
      <c r="AW40" s="202"/>
      <c r="AX40" s="202"/>
      <c r="AY40" s="202"/>
      <c r="AZ40" s="202">
        <f>SUM(AZ24:BC39)</f>
        <v>272868.42105263157</v>
      </c>
      <c r="BA40" s="202"/>
      <c r="BB40" s="202"/>
      <c r="BC40" s="202"/>
      <c r="BD40" s="202">
        <f>SUM(BD24:BG39)</f>
        <v>274931.81818181818</v>
      </c>
      <c r="BE40" s="202"/>
      <c r="BF40" s="202"/>
      <c r="BG40" s="202"/>
      <c r="BH40" s="199">
        <f>SUM(L40:BD40)</f>
        <v>3363954.1182501712</v>
      </c>
      <c r="BI40" s="199"/>
      <c r="BJ40" s="199"/>
      <c r="BK40" s="199"/>
      <c r="BL40" s="199"/>
      <c r="BM40" s="199"/>
      <c r="BN40" s="199"/>
      <c r="BO40" s="200"/>
    </row>
    <row r="41" spans="2:67" ht="7.5" customHeight="1" x14ac:dyDescent="0.3">
      <c r="B41" s="270"/>
      <c r="C41" s="271"/>
      <c r="D41" s="271"/>
      <c r="E41" s="271"/>
      <c r="F41" s="271"/>
      <c r="G41" s="271"/>
      <c r="H41" s="271"/>
      <c r="I41" s="271"/>
      <c r="J41" s="271"/>
      <c r="K41" s="271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199"/>
      <c r="BI41" s="199"/>
      <c r="BJ41" s="199"/>
      <c r="BK41" s="199"/>
      <c r="BL41" s="199"/>
      <c r="BM41" s="199"/>
      <c r="BN41" s="199"/>
      <c r="BO41" s="200"/>
    </row>
    <row r="42" spans="2:67" ht="7.5" customHeight="1" x14ac:dyDescent="0.3">
      <c r="B42" s="270" t="s">
        <v>85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199">
        <f>SUM(L42:BD42)</f>
        <v>0</v>
      </c>
      <c r="BI42" s="199"/>
      <c r="BJ42" s="199"/>
      <c r="BK42" s="199"/>
      <c r="BL42" s="199"/>
      <c r="BM42" s="199"/>
      <c r="BN42" s="199"/>
      <c r="BO42" s="200"/>
    </row>
    <row r="43" spans="2:67" ht="7.5" customHeight="1" x14ac:dyDescent="0.3">
      <c r="B43" s="270"/>
      <c r="C43" s="271"/>
      <c r="D43" s="271"/>
      <c r="E43" s="271"/>
      <c r="F43" s="271"/>
      <c r="G43" s="271"/>
      <c r="H43" s="271"/>
      <c r="I43" s="271"/>
      <c r="J43" s="271"/>
      <c r="K43" s="271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199"/>
      <c r="BI43" s="199"/>
      <c r="BJ43" s="199"/>
      <c r="BK43" s="199"/>
      <c r="BL43" s="199"/>
      <c r="BM43" s="199"/>
      <c r="BN43" s="199"/>
      <c r="BO43" s="200"/>
    </row>
    <row r="44" spans="2:67" ht="7.5" customHeight="1" x14ac:dyDescent="0.3">
      <c r="B44" s="270" t="s">
        <v>86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199">
        <f>SUM(L44:BD44)</f>
        <v>0</v>
      </c>
      <c r="BI44" s="199"/>
      <c r="BJ44" s="199"/>
      <c r="BK44" s="199"/>
      <c r="BL44" s="199"/>
      <c r="BM44" s="199"/>
      <c r="BN44" s="199"/>
      <c r="BO44" s="200"/>
    </row>
    <row r="45" spans="2:67" ht="7.5" customHeight="1" x14ac:dyDescent="0.3">
      <c r="B45" s="270"/>
      <c r="C45" s="271"/>
      <c r="D45" s="271"/>
      <c r="E45" s="271"/>
      <c r="F45" s="271"/>
      <c r="G45" s="271"/>
      <c r="H45" s="271"/>
      <c r="I45" s="271"/>
      <c r="J45" s="271"/>
      <c r="K45" s="271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199"/>
      <c r="BI45" s="199"/>
      <c r="BJ45" s="199"/>
      <c r="BK45" s="199"/>
      <c r="BL45" s="199"/>
      <c r="BM45" s="199"/>
      <c r="BN45" s="199"/>
      <c r="BO45" s="200"/>
    </row>
    <row r="46" spans="2:67" ht="7.5" customHeight="1" x14ac:dyDescent="0.3">
      <c r="B46" s="270" t="s">
        <v>70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02">
        <f>L40+L42+L44</f>
        <v>280500</v>
      </c>
      <c r="M46" s="202"/>
      <c r="N46" s="202"/>
      <c r="O46" s="202"/>
      <c r="P46" s="202">
        <f>P40+P42+P44</f>
        <v>297473.68421052629</v>
      </c>
      <c r="Q46" s="202"/>
      <c r="R46" s="202"/>
      <c r="S46" s="202"/>
      <c r="T46" s="202">
        <f>T40+T42+T44</f>
        <v>271636.36363636365</v>
      </c>
      <c r="U46" s="202"/>
      <c r="V46" s="202"/>
      <c r="W46" s="202"/>
      <c r="X46" s="202">
        <f>X40+X42+X44</f>
        <v>267375</v>
      </c>
      <c r="Y46" s="202"/>
      <c r="Z46" s="202"/>
      <c r="AA46" s="202"/>
      <c r="AB46" s="202">
        <f>AB40+AB42+AB44</f>
        <v>278454.54545454547</v>
      </c>
      <c r="AC46" s="202"/>
      <c r="AD46" s="202"/>
      <c r="AE46" s="202"/>
      <c r="AF46" s="202">
        <f>AF40+AF42+AF44</f>
        <v>288000</v>
      </c>
      <c r="AG46" s="202"/>
      <c r="AH46" s="202"/>
      <c r="AI46" s="202"/>
      <c r="AJ46" s="202">
        <f>AJ40+AJ42+AJ44</f>
        <v>264875</v>
      </c>
      <c r="AK46" s="202"/>
      <c r="AL46" s="202"/>
      <c r="AM46" s="202"/>
      <c r="AN46" s="202">
        <f>AN40+AN42+AN44</f>
        <v>278000</v>
      </c>
      <c r="AO46" s="202"/>
      <c r="AP46" s="202"/>
      <c r="AQ46" s="202"/>
      <c r="AR46" s="202">
        <f>AR40+AR42+AR44</f>
        <v>298714.28571428574</v>
      </c>
      <c r="AS46" s="202"/>
      <c r="AT46" s="202"/>
      <c r="AU46" s="202"/>
      <c r="AV46" s="202">
        <f>AV40+AV42+AV44</f>
        <v>291125</v>
      </c>
      <c r="AW46" s="202"/>
      <c r="AX46" s="202"/>
      <c r="AY46" s="202"/>
      <c r="AZ46" s="202">
        <f>AZ40+AZ42+AZ44</f>
        <v>272868.42105263157</v>
      </c>
      <c r="BA46" s="202"/>
      <c r="BB46" s="202"/>
      <c r="BC46" s="202"/>
      <c r="BD46" s="202">
        <f>BD40+BD42+BD44</f>
        <v>274931.81818181818</v>
      </c>
      <c r="BE46" s="202"/>
      <c r="BF46" s="202"/>
      <c r="BG46" s="202"/>
      <c r="BH46" s="199">
        <f>SUM(L46:BD46)</f>
        <v>3363954.1182501712</v>
      </c>
      <c r="BI46" s="199"/>
      <c r="BJ46" s="199"/>
      <c r="BK46" s="199"/>
      <c r="BL46" s="199"/>
      <c r="BM46" s="199"/>
      <c r="BN46" s="199"/>
      <c r="BO46" s="200"/>
    </row>
    <row r="47" spans="2:67" ht="7.5" customHeight="1" thickBot="1" x14ac:dyDescent="0.35">
      <c r="B47" s="272"/>
      <c r="C47" s="273"/>
      <c r="D47" s="273"/>
      <c r="E47" s="273"/>
      <c r="F47" s="273"/>
      <c r="G47" s="273"/>
      <c r="H47" s="273"/>
      <c r="I47" s="273"/>
      <c r="J47" s="273"/>
      <c r="K47" s="273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7"/>
      <c r="BI47" s="257"/>
      <c r="BJ47" s="257"/>
      <c r="BK47" s="257"/>
      <c r="BL47" s="257"/>
      <c r="BM47" s="257"/>
      <c r="BN47" s="257"/>
      <c r="BO47" s="258"/>
    </row>
    <row r="48" spans="2:67" ht="7.5" customHeight="1" thickTop="1" x14ac:dyDescent="0.3">
      <c r="B48" s="274" t="s">
        <v>87</v>
      </c>
      <c r="C48" s="275"/>
      <c r="D48" s="229" t="s">
        <v>88</v>
      </c>
      <c r="E48" s="229"/>
      <c r="F48" s="229"/>
      <c r="G48" s="229"/>
      <c r="H48" s="229"/>
      <c r="I48" s="229"/>
      <c r="J48" s="229"/>
      <c r="K48" s="229"/>
      <c r="L48" s="263">
        <v>12300</v>
      </c>
      <c r="M48" s="263"/>
      <c r="N48" s="263"/>
      <c r="O48" s="263"/>
      <c r="P48" s="263">
        <v>12300</v>
      </c>
      <c r="Q48" s="263"/>
      <c r="R48" s="263"/>
      <c r="S48" s="263"/>
      <c r="T48" s="263">
        <v>12300</v>
      </c>
      <c r="U48" s="263"/>
      <c r="V48" s="263"/>
      <c r="W48" s="263"/>
      <c r="X48" s="263">
        <v>12300</v>
      </c>
      <c r="Y48" s="263"/>
      <c r="Z48" s="263"/>
      <c r="AA48" s="263"/>
      <c r="AB48" s="263">
        <v>12300</v>
      </c>
      <c r="AC48" s="263"/>
      <c r="AD48" s="263"/>
      <c r="AE48" s="263"/>
      <c r="AF48" s="263">
        <v>12300</v>
      </c>
      <c r="AG48" s="263"/>
      <c r="AH48" s="263"/>
      <c r="AI48" s="263"/>
      <c r="AJ48" s="263">
        <v>12300</v>
      </c>
      <c r="AK48" s="263"/>
      <c r="AL48" s="263"/>
      <c r="AM48" s="263"/>
      <c r="AN48" s="263">
        <v>12300</v>
      </c>
      <c r="AO48" s="263"/>
      <c r="AP48" s="263"/>
      <c r="AQ48" s="263"/>
      <c r="AR48" s="263">
        <v>12300</v>
      </c>
      <c r="AS48" s="263"/>
      <c r="AT48" s="263"/>
      <c r="AU48" s="263"/>
      <c r="AV48" s="263">
        <v>12300</v>
      </c>
      <c r="AW48" s="263"/>
      <c r="AX48" s="263"/>
      <c r="AY48" s="263"/>
      <c r="AZ48" s="263">
        <v>12300</v>
      </c>
      <c r="BA48" s="263"/>
      <c r="BB48" s="263"/>
      <c r="BC48" s="263"/>
      <c r="BD48" s="263">
        <v>12300</v>
      </c>
      <c r="BE48" s="263"/>
      <c r="BF48" s="263"/>
      <c r="BG48" s="263"/>
      <c r="BH48" s="203">
        <f t="shared" ref="BH48" si="3">SUM(L48:BD48)</f>
        <v>147600</v>
      </c>
      <c r="BI48" s="203"/>
      <c r="BJ48" s="203"/>
      <c r="BK48" s="203"/>
      <c r="BL48" s="203"/>
      <c r="BM48" s="203"/>
      <c r="BN48" s="203"/>
      <c r="BO48" s="204"/>
    </row>
    <row r="49" spans="2:67" ht="7.5" customHeight="1" x14ac:dyDescent="0.3">
      <c r="B49" s="268"/>
      <c r="C49" s="269"/>
      <c r="D49" s="206"/>
      <c r="E49" s="206"/>
      <c r="F49" s="206"/>
      <c r="G49" s="206"/>
      <c r="H49" s="206"/>
      <c r="I49" s="206"/>
      <c r="J49" s="206"/>
      <c r="K49" s="206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199"/>
      <c r="BI49" s="199"/>
      <c r="BJ49" s="199"/>
      <c r="BK49" s="199"/>
      <c r="BL49" s="199"/>
      <c r="BM49" s="199"/>
      <c r="BN49" s="199"/>
      <c r="BO49" s="200"/>
    </row>
    <row r="50" spans="2:67" ht="7.5" customHeight="1" x14ac:dyDescent="0.3">
      <c r="B50" s="268"/>
      <c r="C50" s="269"/>
      <c r="D50" s="206" t="s">
        <v>89</v>
      </c>
      <c r="E50" s="206"/>
      <c r="F50" s="206"/>
      <c r="G50" s="206"/>
      <c r="H50" s="206"/>
      <c r="I50" s="206"/>
      <c r="J50" s="206"/>
      <c r="K50" s="206"/>
      <c r="L50" s="202">
        <v>20901</v>
      </c>
      <c r="M50" s="202"/>
      <c r="N50" s="202"/>
      <c r="O50" s="202"/>
      <c r="P50" s="202">
        <v>20901</v>
      </c>
      <c r="Q50" s="202"/>
      <c r="R50" s="202"/>
      <c r="S50" s="202"/>
      <c r="T50" s="202">
        <v>20901</v>
      </c>
      <c r="U50" s="202"/>
      <c r="V50" s="202"/>
      <c r="W50" s="202"/>
      <c r="X50" s="202">
        <v>20901</v>
      </c>
      <c r="Y50" s="202"/>
      <c r="Z50" s="202"/>
      <c r="AA50" s="202"/>
      <c r="AB50" s="202">
        <v>20901</v>
      </c>
      <c r="AC50" s="202"/>
      <c r="AD50" s="202"/>
      <c r="AE50" s="202"/>
      <c r="AF50" s="202">
        <v>20901</v>
      </c>
      <c r="AG50" s="202"/>
      <c r="AH50" s="202"/>
      <c r="AI50" s="202"/>
      <c r="AJ50" s="202">
        <v>20901</v>
      </c>
      <c r="AK50" s="202"/>
      <c r="AL50" s="202"/>
      <c r="AM50" s="202"/>
      <c r="AN50" s="202">
        <v>20901</v>
      </c>
      <c r="AO50" s="202"/>
      <c r="AP50" s="202"/>
      <c r="AQ50" s="202"/>
      <c r="AR50" s="202">
        <v>20901</v>
      </c>
      <c r="AS50" s="202"/>
      <c r="AT50" s="202"/>
      <c r="AU50" s="202"/>
      <c r="AV50" s="202">
        <v>20901</v>
      </c>
      <c r="AW50" s="202"/>
      <c r="AX50" s="202"/>
      <c r="AY50" s="202"/>
      <c r="AZ50" s="202">
        <v>20901</v>
      </c>
      <c r="BA50" s="202"/>
      <c r="BB50" s="202"/>
      <c r="BC50" s="202"/>
      <c r="BD50" s="202">
        <v>20901</v>
      </c>
      <c r="BE50" s="202"/>
      <c r="BF50" s="202"/>
      <c r="BG50" s="202"/>
      <c r="BH50" s="199">
        <f t="shared" ref="BH50" si="4">SUM(L50:BD50)</f>
        <v>250812</v>
      </c>
      <c r="BI50" s="199"/>
      <c r="BJ50" s="199"/>
      <c r="BK50" s="199"/>
      <c r="BL50" s="199"/>
      <c r="BM50" s="199"/>
      <c r="BN50" s="199"/>
      <c r="BO50" s="200"/>
    </row>
    <row r="51" spans="2:67" ht="7.5" customHeight="1" x14ac:dyDescent="0.3">
      <c r="B51" s="268"/>
      <c r="C51" s="269"/>
      <c r="D51" s="206"/>
      <c r="E51" s="206"/>
      <c r="F51" s="206"/>
      <c r="G51" s="206"/>
      <c r="H51" s="206"/>
      <c r="I51" s="206"/>
      <c r="J51" s="206"/>
      <c r="K51" s="206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199"/>
      <c r="BI51" s="199"/>
      <c r="BJ51" s="199"/>
      <c r="BK51" s="199"/>
      <c r="BL51" s="199"/>
      <c r="BM51" s="199"/>
      <c r="BN51" s="199"/>
      <c r="BO51" s="200"/>
    </row>
    <row r="52" spans="2:67" ht="7.5" customHeight="1" x14ac:dyDescent="0.3">
      <c r="B52" s="268"/>
      <c r="C52" s="269"/>
      <c r="D52" s="206" t="s">
        <v>90</v>
      </c>
      <c r="E52" s="206"/>
      <c r="F52" s="206"/>
      <c r="G52" s="206"/>
      <c r="H52" s="206"/>
      <c r="I52" s="206"/>
      <c r="J52" s="206"/>
      <c r="K52" s="206"/>
      <c r="L52" s="202">
        <v>2104</v>
      </c>
      <c r="M52" s="202"/>
      <c r="N52" s="202"/>
      <c r="O52" s="202"/>
      <c r="P52" s="202">
        <v>2104</v>
      </c>
      <c r="Q52" s="202"/>
      <c r="R52" s="202"/>
      <c r="S52" s="202"/>
      <c r="T52" s="202">
        <v>2104</v>
      </c>
      <c r="U52" s="202"/>
      <c r="V52" s="202"/>
      <c r="W52" s="202"/>
      <c r="X52" s="202">
        <v>2104</v>
      </c>
      <c r="Y52" s="202"/>
      <c r="Z52" s="202"/>
      <c r="AA52" s="202"/>
      <c r="AB52" s="202">
        <v>2104</v>
      </c>
      <c r="AC52" s="202"/>
      <c r="AD52" s="202"/>
      <c r="AE52" s="202"/>
      <c r="AF52" s="202">
        <v>2104</v>
      </c>
      <c r="AG52" s="202"/>
      <c r="AH52" s="202"/>
      <c r="AI52" s="202"/>
      <c r="AJ52" s="202">
        <v>2104</v>
      </c>
      <c r="AK52" s="202"/>
      <c r="AL52" s="202"/>
      <c r="AM52" s="202"/>
      <c r="AN52" s="202">
        <v>2104</v>
      </c>
      <c r="AO52" s="202"/>
      <c r="AP52" s="202"/>
      <c r="AQ52" s="202"/>
      <c r="AR52" s="202">
        <v>2104</v>
      </c>
      <c r="AS52" s="202"/>
      <c r="AT52" s="202"/>
      <c r="AU52" s="202"/>
      <c r="AV52" s="202">
        <v>2104</v>
      </c>
      <c r="AW52" s="202"/>
      <c r="AX52" s="202"/>
      <c r="AY52" s="202"/>
      <c r="AZ52" s="202">
        <v>2104</v>
      </c>
      <c r="BA52" s="202"/>
      <c r="BB52" s="202"/>
      <c r="BC52" s="202"/>
      <c r="BD52" s="202">
        <v>2104</v>
      </c>
      <c r="BE52" s="202"/>
      <c r="BF52" s="202"/>
      <c r="BG52" s="202"/>
      <c r="BH52" s="199">
        <f t="shared" ref="BH52" si="5">SUM(L52:BD52)</f>
        <v>25248</v>
      </c>
      <c r="BI52" s="199"/>
      <c r="BJ52" s="199"/>
      <c r="BK52" s="199"/>
      <c r="BL52" s="199"/>
      <c r="BM52" s="199"/>
      <c r="BN52" s="199"/>
      <c r="BO52" s="200"/>
    </row>
    <row r="53" spans="2:67" ht="7.5" customHeight="1" x14ac:dyDescent="0.3">
      <c r="B53" s="268"/>
      <c r="C53" s="269"/>
      <c r="D53" s="206"/>
      <c r="E53" s="206"/>
      <c r="F53" s="206"/>
      <c r="G53" s="206"/>
      <c r="H53" s="206"/>
      <c r="I53" s="206"/>
      <c r="J53" s="206"/>
      <c r="K53" s="206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199"/>
      <c r="BI53" s="199"/>
      <c r="BJ53" s="199"/>
      <c r="BK53" s="199"/>
      <c r="BL53" s="199"/>
      <c r="BM53" s="199"/>
      <c r="BN53" s="199"/>
      <c r="BO53" s="200"/>
    </row>
    <row r="54" spans="2:67" ht="7.5" customHeight="1" x14ac:dyDescent="0.3">
      <c r="B54" s="268"/>
      <c r="C54" s="269"/>
      <c r="D54" s="206" t="s">
        <v>91</v>
      </c>
      <c r="E54" s="206"/>
      <c r="F54" s="206"/>
      <c r="G54" s="206"/>
      <c r="H54" s="206"/>
      <c r="I54" s="206"/>
      <c r="J54" s="206"/>
      <c r="K54" s="206"/>
      <c r="L54" s="202">
        <v>10600</v>
      </c>
      <c r="M54" s="202"/>
      <c r="N54" s="202"/>
      <c r="O54" s="202"/>
      <c r="P54" s="202">
        <v>10600</v>
      </c>
      <c r="Q54" s="202"/>
      <c r="R54" s="202"/>
      <c r="S54" s="202"/>
      <c r="T54" s="202">
        <v>10600</v>
      </c>
      <c r="U54" s="202"/>
      <c r="V54" s="202"/>
      <c r="W54" s="202"/>
      <c r="X54" s="202">
        <v>10600</v>
      </c>
      <c r="Y54" s="202"/>
      <c r="Z54" s="202"/>
      <c r="AA54" s="202"/>
      <c r="AB54" s="202">
        <v>10600</v>
      </c>
      <c r="AC54" s="202"/>
      <c r="AD54" s="202"/>
      <c r="AE54" s="202"/>
      <c r="AF54" s="202">
        <v>10600</v>
      </c>
      <c r="AG54" s="202"/>
      <c r="AH54" s="202"/>
      <c r="AI54" s="202"/>
      <c r="AJ54" s="202">
        <v>10600</v>
      </c>
      <c r="AK54" s="202"/>
      <c r="AL54" s="202"/>
      <c r="AM54" s="202"/>
      <c r="AN54" s="202">
        <v>10600</v>
      </c>
      <c r="AO54" s="202"/>
      <c r="AP54" s="202"/>
      <c r="AQ54" s="202"/>
      <c r="AR54" s="202">
        <v>10600</v>
      </c>
      <c r="AS54" s="202"/>
      <c r="AT54" s="202"/>
      <c r="AU54" s="202"/>
      <c r="AV54" s="202">
        <v>10600</v>
      </c>
      <c r="AW54" s="202"/>
      <c r="AX54" s="202"/>
      <c r="AY54" s="202"/>
      <c r="AZ54" s="202">
        <v>10600</v>
      </c>
      <c r="BA54" s="202"/>
      <c r="BB54" s="202"/>
      <c r="BC54" s="202"/>
      <c r="BD54" s="202">
        <v>10600</v>
      </c>
      <c r="BE54" s="202"/>
      <c r="BF54" s="202"/>
      <c r="BG54" s="202"/>
      <c r="BH54" s="199">
        <f>SUM(L54:BD54)</f>
        <v>127200</v>
      </c>
      <c r="BI54" s="199"/>
      <c r="BJ54" s="199"/>
      <c r="BK54" s="199"/>
      <c r="BL54" s="199"/>
      <c r="BM54" s="199"/>
      <c r="BN54" s="199"/>
      <c r="BO54" s="200"/>
    </row>
    <row r="55" spans="2:67" ht="7.5" customHeight="1" x14ac:dyDescent="0.3">
      <c r="B55" s="268"/>
      <c r="C55" s="269"/>
      <c r="D55" s="206"/>
      <c r="E55" s="206"/>
      <c r="F55" s="206"/>
      <c r="G55" s="206"/>
      <c r="H55" s="206"/>
      <c r="I55" s="206"/>
      <c r="J55" s="206"/>
      <c r="K55" s="206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  <c r="BG55" s="202"/>
      <c r="BH55" s="199"/>
      <c r="BI55" s="199"/>
      <c r="BJ55" s="199"/>
      <c r="BK55" s="199"/>
      <c r="BL55" s="199"/>
      <c r="BM55" s="199"/>
      <c r="BN55" s="199"/>
      <c r="BO55" s="200"/>
    </row>
    <row r="56" spans="2:67" ht="7.5" customHeight="1" x14ac:dyDescent="0.3">
      <c r="B56" s="268"/>
      <c r="C56" s="269"/>
      <c r="D56" s="206" t="s">
        <v>92</v>
      </c>
      <c r="E56" s="206"/>
      <c r="F56" s="206"/>
      <c r="G56" s="206"/>
      <c r="H56" s="206"/>
      <c r="I56" s="206"/>
      <c r="J56" s="206"/>
      <c r="K56" s="206"/>
      <c r="L56" s="202">
        <v>7520</v>
      </c>
      <c r="M56" s="202"/>
      <c r="N56" s="202"/>
      <c r="O56" s="202"/>
      <c r="P56" s="202">
        <v>7734</v>
      </c>
      <c r="Q56" s="202"/>
      <c r="R56" s="202"/>
      <c r="S56" s="202"/>
      <c r="T56" s="202">
        <v>7063</v>
      </c>
      <c r="U56" s="202"/>
      <c r="V56" s="202"/>
      <c r="W56" s="202"/>
      <c r="X56" s="202">
        <v>6952</v>
      </c>
      <c r="Y56" s="202"/>
      <c r="Z56" s="202"/>
      <c r="AA56" s="202"/>
      <c r="AB56" s="202">
        <v>7240</v>
      </c>
      <c r="AC56" s="202"/>
      <c r="AD56" s="202"/>
      <c r="AE56" s="202"/>
      <c r="AF56" s="202">
        <v>7488</v>
      </c>
      <c r="AG56" s="202"/>
      <c r="AH56" s="202"/>
      <c r="AI56" s="202"/>
      <c r="AJ56" s="202">
        <f>AJ46*0.026</f>
        <v>6886.75</v>
      </c>
      <c r="AK56" s="202"/>
      <c r="AL56" s="202"/>
      <c r="AM56" s="202"/>
      <c r="AN56" s="202">
        <f>AN46*0.026</f>
        <v>7228</v>
      </c>
      <c r="AO56" s="202"/>
      <c r="AP56" s="202"/>
      <c r="AQ56" s="202"/>
      <c r="AR56" s="202">
        <f>AR46*0.026</f>
        <v>7766.5714285714284</v>
      </c>
      <c r="AS56" s="202"/>
      <c r="AT56" s="202"/>
      <c r="AU56" s="202"/>
      <c r="AV56" s="202">
        <f>AV46*0.026</f>
        <v>7569.25</v>
      </c>
      <c r="AW56" s="202"/>
      <c r="AX56" s="202"/>
      <c r="AY56" s="202"/>
      <c r="AZ56" s="202">
        <f>AZ46*0.026</f>
        <v>7094.5789473684208</v>
      </c>
      <c r="BA56" s="202"/>
      <c r="BB56" s="202"/>
      <c r="BC56" s="202"/>
      <c r="BD56" s="202">
        <f>BD46*0.026</f>
        <v>7148.2272727272721</v>
      </c>
      <c r="BE56" s="202"/>
      <c r="BF56" s="202"/>
      <c r="BG56" s="202"/>
      <c r="BH56" s="199">
        <f>SUM(L56:BD56)</f>
        <v>87690.377648667141</v>
      </c>
      <c r="BI56" s="199"/>
      <c r="BJ56" s="199"/>
      <c r="BK56" s="199"/>
      <c r="BL56" s="199"/>
      <c r="BM56" s="199"/>
      <c r="BN56" s="199"/>
      <c r="BO56" s="200"/>
    </row>
    <row r="57" spans="2:67" ht="7.5" customHeight="1" x14ac:dyDescent="0.3">
      <c r="B57" s="268"/>
      <c r="C57" s="269"/>
      <c r="D57" s="206"/>
      <c r="E57" s="206"/>
      <c r="F57" s="206"/>
      <c r="G57" s="206"/>
      <c r="H57" s="206"/>
      <c r="I57" s="206"/>
      <c r="J57" s="206"/>
      <c r="K57" s="206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199"/>
      <c r="BI57" s="199"/>
      <c r="BJ57" s="199"/>
      <c r="BK57" s="199"/>
      <c r="BL57" s="199"/>
      <c r="BM57" s="199"/>
      <c r="BN57" s="199"/>
      <c r="BO57" s="200"/>
    </row>
    <row r="58" spans="2:67" ht="7.5" customHeight="1" x14ac:dyDescent="0.3">
      <c r="B58" s="268"/>
      <c r="C58" s="269"/>
      <c r="D58" s="237"/>
      <c r="E58" s="237"/>
      <c r="F58" s="237"/>
      <c r="G58" s="237"/>
      <c r="H58" s="237"/>
      <c r="I58" s="237"/>
      <c r="J58" s="237"/>
      <c r="K58" s="237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199">
        <f t="shared" ref="BH58" si="6">SUM(L58:BD58)</f>
        <v>0</v>
      </c>
      <c r="BI58" s="199"/>
      <c r="BJ58" s="199"/>
      <c r="BK58" s="199"/>
      <c r="BL58" s="199"/>
      <c r="BM58" s="199"/>
      <c r="BN58" s="199"/>
      <c r="BO58" s="200"/>
    </row>
    <row r="59" spans="2:67" ht="7.5" customHeight="1" x14ac:dyDescent="0.3">
      <c r="B59" s="268"/>
      <c r="C59" s="269"/>
      <c r="D59" s="237"/>
      <c r="E59" s="237"/>
      <c r="F59" s="237"/>
      <c r="G59" s="237"/>
      <c r="H59" s="237"/>
      <c r="I59" s="237"/>
      <c r="J59" s="237"/>
      <c r="K59" s="237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199"/>
      <c r="BI59" s="199"/>
      <c r="BJ59" s="199"/>
      <c r="BK59" s="199"/>
      <c r="BL59" s="199"/>
      <c r="BM59" s="199"/>
      <c r="BN59" s="199"/>
      <c r="BO59" s="200"/>
    </row>
    <row r="60" spans="2:67" ht="7.5" customHeight="1" x14ac:dyDescent="0.3">
      <c r="B60" s="205" t="s">
        <v>93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2">
        <f>SUM(L48:L58)</f>
        <v>53425</v>
      </c>
      <c r="M60" s="202"/>
      <c r="N60" s="202"/>
      <c r="O60" s="202"/>
      <c r="P60" s="202">
        <f t="shared" ref="P60" si="7">SUM(P48:P58)</f>
        <v>53639</v>
      </c>
      <c r="Q60" s="202"/>
      <c r="R60" s="202"/>
      <c r="S60" s="202"/>
      <c r="T60" s="202">
        <f t="shared" ref="T60" si="8">SUM(T48:T58)</f>
        <v>52968</v>
      </c>
      <c r="U60" s="202"/>
      <c r="V60" s="202"/>
      <c r="W60" s="202"/>
      <c r="X60" s="202">
        <f t="shared" ref="X60" si="9">SUM(X48:X58)</f>
        <v>52857</v>
      </c>
      <c r="Y60" s="202"/>
      <c r="Z60" s="202"/>
      <c r="AA60" s="202"/>
      <c r="AB60" s="202">
        <f t="shared" ref="AB60" si="10">SUM(AB48:AB58)</f>
        <v>53145</v>
      </c>
      <c r="AC60" s="202"/>
      <c r="AD60" s="202"/>
      <c r="AE60" s="202"/>
      <c r="AF60" s="202">
        <f t="shared" ref="AF60" si="11">SUM(AF48:AF58)</f>
        <v>53393</v>
      </c>
      <c r="AG60" s="202"/>
      <c r="AH60" s="202"/>
      <c r="AI60" s="202"/>
      <c r="AJ60" s="202">
        <f t="shared" ref="AJ60" si="12">SUM(AJ48:AJ58)</f>
        <v>52791.75</v>
      </c>
      <c r="AK60" s="202"/>
      <c r="AL60" s="202"/>
      <c r="AM60" s="202"/>
      <c r="AN60" s="202">
        <f t="shared" ref="AN60" si="13">SUM(AN48:AN58)</f>
        <v>53133</v>
      </c>
      <c r="AO60" s="202"/>
      <c r="AP60" s="202"/>
      <c r="AQ60" s="202"/>
      <c r="AR60" s="202">
        <f t="shared" ref="AR60" si="14">SUM(AR48:AR58)</f>
        <v>53671.571428571428</v>
      </c>
      <c r="AS60" s="202"/>
      <c r="AT60" s="202"/>
      <c r="AU60" s="202"/>
      <c r="AV60" s="202">
        <f t="shared" ref="AV60" si="15">SUM(AV48:AV58)</f>
        <v>53474.25</v>
      </c>
      <c r="AW60" s="202"/>
      <c r="AX60" s="202"/>
      <c r="AY60" s="202"/>
      <c r="AZ60" s="202">
        <f t="shared" ref="AZ60" si="16">SUM(AZ48:AZ58)</f>
        <v>52999.57894736842</v>
      </c>
      <c r="BA60" s="202"/>
      <c r="BB60" s="202"/>
      <c r="BC60" s="202"/>
      <c r="BD60" s="202">
        <f t="shared" ref="BD60" si="17">SUM(BD48:BD58)</f>
        <v>53053.227272727272</v>
      </c>
      <c r="BE60" s="202"/>
      <c r="BF60" s="202"/>
      <c r="BG60" s="202"/>
      <c r="BH60" s="199">
        <f>SUM(L60:BD60)</f>
        <v>638550.37764866708</v>
      </c>
      <c r="BI60" s="199"/>
      <c r="BJ60" s="199"/>
      <c r="BK60" s="199"/>
      <c r="BL60" s="199"/>
      <c r="BM60" s="199"/>
      <c r="BN60" s="199"/>
      <c r="BO60" s="200"/>
    </row>
    <row r="61" spans="2:67" ht="7.5" customHeight="1" x14ac:dyDescent="0.3">
      <c r="B61" s="205"/>
      <c r="C61" s="206"/>
      <c r="D61" s="206"/>
      <c r="E61" s="206"/>
      <c r="F61" s="206"/>
      <c r="G61" s="206"/>
      <c r="H61" s="206"/>
      <c r="I61" s="206"/>
      <c r="J61" s="206"/>
      <c r="K61" s="206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199"/>
      <c r="BI61" s="199"/>
      <c r="BJ61" s="199"/>
      <c r="BK61" s="199"/>
      <c r="BL61" s="199"/>
      <c r="BM61" s="199"/>
      <c r="BN61" s="199"/>
      <c r="BO61" s="200"/>
    </row>
    <row r="62" spans="2:67" ht="7.5" customHeight="1" x14ac:dyDescent="0.3">
      <c r="B62" s="205" t="s">
        <v>94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199">
        <f t="shared" ref="BH62" si="18">SUM(L62:BD62)</f>
        <v>0</v>
      </c>
      <c r="BI62" s="199"/>
      <c r="BJ62" s="199"/>
      <c r="BK62" s="199"/>
      <c r="BL62" s="199"/>
      <c r="BM62" s="199"/>
      <c r="BN62" s="199"/>
      <c r="BO62" s="200"/>
    </row>
    <row r="63" spans="2:67" ht="7.5" customHeight="1" x14ac:dyDescent="0.3">
      <c r="B63" s="205"/>
      <c r="C63" s="206"/>
      <c r="D63" s="206"/>
      <c r="E63" s="206"/>
      <c r="F63" s="206"/>
      <c r="G63" s="206"/>
      <c r="H63" s="206"/>
      <c r="I63" s="206"/>
      <c r="J63" s="206"/>
      <c r="K63" s="206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199"/>
      <c r="BI63" s="199"/>
      <c r="BJ63" s="199"/>
      <c r="BK63" s="199"/>
      <c r="BL63" s="199"/>
      <c r="BM63" s="199"/>
      <c r="BN63" s="199"/>
      <c r="BO63" s="200"/>
    </row>
    <row r="64" spans="2:67" ht="7.5" customHeight="1" x14ac:dyDescent="0.3">
      <c r="B64" s="205" t="s">
        <v>95</v>
      </c>
      <c r="C64" s="206"/>
      <c r="D64" s="206"/>
      <c r="E64" s="206"/>
      <c r="F64" s="206"/>
      <c r="G64" s="206"/>
      <c r="H64" s="206"/>
      <c r="I64" s="206"/>
      <c r="J64" s="206"/>
      <c r="K64" s="206"/>
      <c r="L64" s="202">
        <f>L46-L60-L62</f>
        <v>227075</v>
      </c>
      <c r="M64" s="202"/>
      <c r="N64" s="202"/>
      <c r="O64" s="202"/>
      <c r="P64" s="202">
        <f>P46-P60-P62</f>
        <v>243834.68421052629</v>
      </c>
      <c r="Q64" s="202"/>
      <c r="R64" s="202"/>
      <c r="S64" s="202"/>
      <c r="T64" s="202">
        <f>T46-T60-T62</f>
        <v>218668.36363636365</v>
      </c>
      <c r="U64" s="202"/>
      <c r="V64" s="202"/>
      <c r="W64" s="202"/>
      <c r="X64" s="202">
        <f>X46-X60-X62</f>
        <v>214518</v>
      </c>
      <c r="Y64" s="202"/>
      <c r="Z64" s="202"/>
      <c r="AA64" s="202"/>
      <c r="AB64" s="202">
        <f>AB46-AB60-AB62</f>
        <v>225309.54545454547</v>
      </c>
      <c r="AC64" s="202"/>
      <c r="AD64" s="202"/>
      <c r="AE64" s="202"/>
      <c r="AF64" s="202">
        <f>AF46-AF60-AF62</f>
        <v>234607</v>
      </c>
      <c r="AG64" s="202"/>
      <c r="AH64" s="202"/>
      <c r="AI64" s="202"/>
      <c r="AJ64" s="202">
        <f>AJ46-AJ60-AJ62</f>
        <v>212083.25</v>
      </c>
      <c r="AK64" s="202"/>
      <c r="AL64" s="202"/>
      <c r="AM64" s="202"/>
      <c r="AN64" s="202">
        <f>AN46-AN60-AN62</f>
        <v>224867</v>
      </c>
      <c r="AO64" s="202"/>
      <c r="AP64" s="202"/>
      <c r="AQ64" s="202"/>
      <c r="AR64" s="202">
        <f>AR46-AR60-AR62</f>
        <v>245042.71428571432</v>
      </c>
      <c r="AS64" s="202"/>
      <c r="AT64" s="202"/>
      <c r="AU64" s="202"/>
      <c r="AV64" s="202">
        <f>AV46-AV60-AV62</f>
        <v>237650.75</v>
      </c>
      <c r="AW64" s="202"/>
      <c r="AX64" s="202"/>
      <c r="AY64" s="202"/>
      <c r="AZ64" s="202">
        <f>AZ46-AZ60-AZ62</f>
        <v>219868.84210526315</v>
      </c>
      <c r="BA64" s="202"/>
      <c r="BB64" s="202"/>
      <c r="BC64" s="202"/>
      <c r="BD64" s="202">
        <f>BD46-BD60-BD62</f>
        <v>221878.59090909091</v>
      </c>
      <c r="BE64" s="202"/>
      <c r="BF64" s="202"/>
      <c r="BG64" s="202"/>
      <c r="BH64" s="199">
        <f>SUM(L64:BD64)</f>
        <v>2725403.7406015033</v>
      </c>
      <c r="BI64" s="199"/>
      <c r="BJ64" s="199"/>
      <c r="BK64" s="199"/>
      <c r="BL64" s="199"/>
      <c r="BM64" s="199"/>
      <c r="BN64" s="199"/>
      <c r="BO64" s="200"/>
    </row>
    <row r="65" spans="2:67" ht="7.5" customHeight="1" x14ac:dyDescent="0.3">
      <c r="B65" s="205"/>
      <c r="C65" s="206"/>
      <c r="D65" s="206"/>
      <c r="E65" s="206"/>
      <c r="F65" s="206"/>
      <c r="G65" s="206"/>
      <c r="H65" s="206"/>
      <c r="I65" s="206"/>
      <c r="J65" s="206"/>
      <c r="K65" s="206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199"/>
      <c r="BI65" s="199"/>
      <c r="BJ65" s="199"/>
      <c r="BK65" s="199"/>
      <c r="BL65" s="199"/>
      <c r="BM65" s="199"/>
      <c r="BN65" s="199"/>
      <c r="BO65" s="200"/>
    </row>
    <row r="66" spans="2:67" ht="7.5" customHeight="1" x14ac:dyDescent="0.3">
      <c r="B66" s="205" t="s">
        <v>96</v>
      </c>
      <c r="C66" s="206"/>
      <c r="D66" s="206"/>
      <c r="E66" s="206"/>
      <c r="F66" s="206"/>
      <c r="G66" s="206"/>
      <c r="H66" s="206"/>
      <c r="I66" s="206"/>
      <c r="J66" s="206"/>
      <c r="K66" s="206"/>
      <c r="L66" s="277" t="s">
        <v>97</v>
      </c>
      <c r="M66" s="278"/>
      <c r="N66" s="278"/>
      <c r="O66" s="279"/>
      <c r="P66" s="277" t="s">
        <v>97</v>
      </c>
      <c r="Q66" s="278"/>
      <c r="R66" s="278"/>
      <c r="S66" s="279"/>
      <c r="T66" s="277" t="s">
        <v>97</v>
      </c>
      <c r="U66" s="278"/>
      <c r="V66" s="278"/>
      <c r="W66" s="279"/>
      <c r="X66" s="277" t="s">
        <v>97</v>
      </c>
      <c r="Y66" s="278"/>
      <c r="Z66" s="278"/>
      <c r="AA66" s="279"/>
      <c r="AB66" s="277" t="s">
        <v>97</v>
      </c>
      <c r="AC66" s="278"/>
      <c r="AD66" s="278"/>
      <c r="AE66" s="279"/>
      <c r="AF66" s="277" t="s">
        <v>97</v>
      </c>
      <c r="AG66" s="278"/>
      <c r="AH66" s="278"/>
      <c r="AI66" s="279"/>
      <c r="AJ66" s="277" t="s">
        <v>97</v>
      </c>
      <c r="AK66" s="278"/>
      <c r="AL66" s="278"/>
      <c r="AM66" s="279"/>
      <c r="AN66" s="277" t="s">
        <v>97</v>
      </c>
      <c r="AO66" s="278"/>
      <c r="AP66" s="278"/>
      <c r="AQ66" s="279"/>
      <c r="AR66" s="277" t="s">
        <v>97</v>
      </c>
      <c r="AS66" s="278"/>
      <c r="AT66" s="278"/>
      <c r="AU66" s="279"/>
      <c r="AV66" s="277" t="s">
        <v>97</v>
      </c>
      <c r="AW66" s="278"/>
      <c r="AX66" s="278"/>
      <c r="AY66" s="279"/>
      <c r="AZ66" s="277" t="s">
        <v>97</v>
      </c>
      <c r="BA66" s="278"/>
      <c r="BB66" s="278"/>
      <c r="BC66" s="279"/>
      <c r="BD66" s="277" t="s">
        <v>97</v>
      </c>
      <c r="BE66" s="278"/>
      <c r="BF66" s="278"/>
      <c r="BG66" s="279"/>
      <c r="BH66" s="237"/>
      <c r="BI66" s="237"/>
      <c r="BJ66" s="237"/>
      <c r="BK66" s="237"/>
      <c r="BL66" s="237"/>
      <c r="BM66" s="237"/>
      <c r="BN66" s="237"/>
      <c r="BO66" s="242"/>
    </row>
    <row r="67" spans="2:67" ht="7.5" customHeight="1" x14ac:dyDescent="0.3">
      <c r="B67" s="205"/>
      <c r="C67" s="206"/>
      <c r="D67" s="206"/>
      <c r="E67" s="206"/>
      <c r="F67" s="206"/>
      <c r="G67" s="206"/>
      <c r="H67" s="206"/>
      <c r="I67" s="206"/>
      <c r="J67" s="206"/>
      <c r="K67" s="206"/>
      <c r="L67" s="280"/>
      <c r="M67" s="281"/>
      <c r="N67" s="281"/>
      <c r="O67" s="282"/>
      <c r="P67" s="280"/>
      <c r="Q67" s="281"/>
      <c r="R67" s="281"/>
      <c r="S67" s="282"/>
      <c r="T67" s="280"/>
      <c r="U67" s="281"/>
      <c r="V67" s="281"/>
      <c r="W67" s="282"/>
      <c r="X67" s="280"/>
      <c r="Y67" s="281"/>
      <c r="Z67" s="281"/>
      <c r="AA67" s="282"/>
      <c r="AB67" s="280"/>
      <c r="AC67" s="281"/>
      <c r="AD67" s="281"/>
      <c r="AE67" s="282"/>
      <c r="AF67" s="280"/>
      <c r="AG67" s="281"/>
      <c r="AH67" s="281"/>
      <c r="AI67" s="282"/>
      <c r="AJ67" s="280"/>
      <c r="AK67" s="281"/>
      <c r="AL67" s="281"/>
      <c r="AM67" s="282"/>
      <c r="AN67" s="280"/>
      <c r="AO67" s="281"/>
      <c r="AP67" s="281"/>
      <c r="AQ67" s="282"/>
      <c r="AR67" s="280"/>
      <c r="AS67" s="281"/>
      <c r="AT67" s="281"/>
      <c r="AU67" s="282"/>
      <c r="AV67" s="280"/>
      <c r="AW67" s="281"/>
      <c r="AX67" s="281"/>
      <c r="AY67" s="282"/>
      <c r="AZ67" s="280"/>
      <c r="BA67" s="281"/>
      <c r="BB67" s="281"/>
      <c r="BC67" s="282"/>
      <c r="BD67" s="280"/>
      <c r="BE67" s="281"/>
      <c r="BF67" s="281"/>
      <c r="BG67" s="282"/>
      <c r="BH67" s="237"/>
      <c r="BI67" s="237"/>
      <c r="BJ67" s="237"/>
      <c r="BK67" s="237"/>
      <c r="BL67" s="237"/>
      <c r="BM67" s="237"/>
      <c r="BN67" s="237"/>
      <c r="BO67" s="242"/>
    </row>
    <row r="68" spans="2:67" ht="7.5" customHeight="1" x14ac:dyDescent="0.3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83" t="s">
        <v>98</v>
      </c>
      <c r="M68" s="284"/>
      <c r="N68" s="284"/>
      <c r="O68" s="285"/>
      <c r="P68" s="283" t="s">
        <v>98</v>
      </c>
      <c r="Q68" s="284"/>
      <c r="R68" s="284"/>
      <c r="S68" s="285"/>
      <c r="T68" s="283" t="s">
        <v>98</v>
      </c>
      <c r="U68" s="284"/>
      <c r="V68" s="284"/>
      <c r="W68" s="285"/>
      <c r="X68" s="283" t="s">
        <v>98</v>
      </c>
      <c r="Y68" s="284"/>
      <c r="Z68" s="284"/>
      <c r="AA68" s="285"/>
      <c r="AB68" s="283" t="s">
        <v>98</v>
      </c>
      <c r="AC68" s="284"/>
      <c r="AD68" s="284"/>
      <c r="AE68" s="285"/>
      <c r="AF68" s="283" t="s">
        <v>98</v>
      </c>
      <c r="AG68" s="284"/>
      <c r="AH68" s="284"/>
      <c r="AI68" s="285"/>
      <c r="AJ68" s="283" t="s">
        <v>98</v>
      </c>
      <c r="AK68" s="284"/>
      <c r="AL68" s="284"/>
      <c r="AM68" s="285"/>
      <c r="AN68" s="283" t="s">
        <v>98</v>
      </c>
      <c r="AO68" s="284"/>
      <c r="AP68" s="284"/>
      <c r="AQ68" s="285"/>
      <c r="AR68" s="283" t="s">
        <v>98</v>
      </c>
      <c r="AS68" s="284"/>
      <c r="AT68" s="284"/>
      <c r="AU68" s="285"/>
      <c r="AV68" s="283" t="s">
        <v>98</v>
      </c>
      <c r="AW68" s="284"/>
      <c r="AX68" s="284"/>
      <c r="AY68" s="285"/>
      <c r="AZ68" s="283" t="s">
        <v>98</v>
      </c>
      <c r="BA68" s="284"/>
      <c r="BB68" s="284"/>
      <c r="BC68" s="285"/>
      <c r="BD68" s="283" t="s">
        <v>98</v>
      </c>
      <c r="BE68" s="284"/>
      <c r="BF68" s="284"/>
      <c r="BG68" s="285"/>
      <c r="BH68" s="237"/>
      <c r="BI68" s="237"/>
      <c r="BJ68" s="237"/>
      <c r="BK68" s="237"/>
      <c r="BL68" s="237"/>
      <c r="BM68" s="237"/>
      <c r="BN68" s="237"/>
      <c r="BO68" s="242"/>
    </row>
    <row r="69" spans="2:67" ht="7.5" customHeight="1" x14ac:dyDescent="0.3">
      <c r="B69" s="205"/>
      <c r="C69" s="206"/>
      <c r="D69" s="206"/>
      <c r="E69" s="206"/>
      <c r="F69" s="206"/>
      <c r="G69" s="206"/>
      <c r="H69" s="206"/>
      <c r="I69" s="206"/>
      <c r="J69" s="206"/>
      <c r="K69" s="206"/>
      <c r="L69" s="286"/>
      <c r="M69" s="287"/>
      <c r="N69" s="287"/>
      <c r="O69" s="288"/>
      <c r="P69" s="286"/>
      <c r="Q69" s="287"/>
      <c r="R69" s="287"/>
      <c r="S69" s="288"/>
      <c r="T69" s="286"/>
      <c r="U69" s="287"/>
      <c r="V69" s="287"/>
      <c r="W69" s="288"/>
      <c r="X69" s="286"/>
      <c r="Y69" s="287"/>
      <c r="Z69" s="287"/>
      <c r="AA69" s="288"/>
      <c r="AB69" s="286"/>
      <c r="AC69" s="287"/>
      <c r="AD69" s="287"/>
      <c r="AE69" s="288"/>
      <c r="AF69" s="286"/>
      <c r="AG69" s="287"/>
      <c r="AH69" s="287"/>
      <c r="AI69" s="288"/>
      <c r="AJ69" s="286"/>
      <c r="AK69" s="287"/>
      <c r="AL69" s="287"/>
      <c r="AM69" s="288"/>
      <c r="AN69" s="286"/>
      <c r="AO69" s="287"/>
      <c r="AP69" s="287"/>
      <c r="AQ69" s="288"/>
      <c r="AR69" s="286"/>
      <c r="AS69" s="287"/>
      <c r="AT69" s="287"/>
      <c r="AU69" s="288"/>
      <c r="AV69" s="286"/>
      <c r="AW69" s="287"/>
      <c r="AX69" s="287"/>
      <c r="AY69" s="288"/>
      <c r="AZ69" s="286"/>
      <c r="BA69" s="287"/>
      <c r="BB69" s="287"/>
      <c r="BC69" s="288"/>
      <c r="BD69" s="286"/>
      <c r="BE69" s="287"/>
      <c r="BF69" s="287"/>
      <c r="BG69" s="288"/>
      <c r="BH69" s="237"/>
      <c r="BI69" s="237"/>
      <c r="BJ69" s="237"/>
      <c r="BK69" s="237"/>
      <c r="BL69" s="237"/>
      <c r="BM69" s="237"/>
      <c r="BN69" s="237"/>
      <c r="BO69" s="242"/>
    </row>
    <row r="70" spans="2:67" ht="7.5" customHeight="1" x14ac:dyDescent="0.3">
      <c r="B70" s="205"/>
      <c r="C70" s="206"/>
      <c r="D70" s="206"/>
      <c r="E70" s="206"/>
      <c r="F70" s="206"/>
      <c r="G70" s="206"/>
      <c r="H70" s="206"/>
      <c r="I70" s="206"/>
      <c r="J70" s="206"/>
      <c r="K70" s="206"/>
      <c r="L70" s="286"/>
      <c r="M70" s="287"/>
      <c r="N70" s="287"/>
      <c r="O70" s="288"/>
      <c r="P70" s="286"/>
      <c r="Q70" s="287"/>
      <c r="R70" s="287"/>
      <c r="S70" s="288"/>
      <c r="T70" s="286"/>
      <c r="U70" s="287"/>
      <c r="V70" s="287"/>
      <c r="W70" s="288"/>
      <c r="X70" s="286"/>
      <c r="Y70" s="287"/>
      <c r="Z70" s="287"/>
      <c r="AA70" s="288"/>
      <c r="AB70" s="286"/>
      <c r="AC70" s="287"/>
      <c r="AD70" s="287"/>
      <c r="AE70" s="288"/>
      <c r="AF70" s="286"/>
      <c r="AG70" s="287"/>
      <c r="AH70" s="287"/>
      <c r="AI70" s="288"/>
      <c r="AJ70" s="286"/>
      <c r="AK70" s="287"/>
      <c r="AL70" s="287"/>
      <c r="AM70" s="288"/>
      <c r="AN70" s="286"/>
      <c r="AO70" s="287"/>
      <c r="AP70" s="287"/>
      <c r="AQ70" s="288"/>
      <c r="AR70" s="286"/>
      <c r="AS70" s="287"/>
      <c r="AT70" s="287"/>
      <c r="AU70" s="288"/>
      <c r="AV70" s="286"/>
      <c r="AW70" s="287"/>
      <c r="AX70" s="287"/>
      <c r="AY70" s="288"/>
      <c r="AZ70" s="286"/>
      <c r="BA70" s="287"/>
      <c r="BB70" s="287"/>
      <c r="BC70" s="288"/>
      <c r="BD70" s="286"/>
      <c r="BE70" s="287"/>
      <c r="BF70" s="287"/>
      <c r="BG70" s="288"/>
      <c r="BH70" s="237"/>
      <c r="BI70" s="237"/>
      <c r="BJ70" s="237"/>
      <c r="BK70" s="237"/>
      <c r="BL70" s="237"/>
      <c r="BM70" s="237"/>
      <c r="BN70" s="237"/>
      <c r="BO70" s="242"/>
    </row>
    <row r="71" spans="2:67" ht="7.5" customHeight="1" thickBot="1" x14ac:dyDescent="0.35">
      <c r="B71" s="264"/>
      <c r="C71" s="232"/>
      <c r="D71" s="232"/>
      <c r="E71" s="232"/>
      <c r="F71" s="232"/>
      <c r="G71" s="232"/>
      <c r="H71" s="232"/>
      <c r="I71" s="232"/>
      <c r="J71" s="232"/>
      <c r="K71" s="232"/>
      <c r="L71" s="289"/>
      <c r="M71" s="290"/>
      <c r="N71" s="290"/>
      <c r="O71" s="291"/>
      <c r="P71" s="289"/>
      <c r="Q71" s="290"/>
      <c r="R71" s="290"/>
      <c r="S71" s="291"/>
      <c r="T71" s="289"/>
      <c r="U71" s="290"/>
      <c r="V71" s="290"/>
      <c r="W71" s="291"/>
      <c r="X71" s="289"/>
      <c r="Y71" s="290"/>
      <c r="Z71" s="290"/>
      <c r="AA71" s="291"/>
      <c r="AB71" s="289"/>
      <c r="AC71" s="290"/>
      <c r="AD71" s="290"/>
      <c r="AE71" s="291"/>
      <c r="AF71" s="289"/>
      <c r="AG71" s="290"/>
      <c r="AH71" s="290"/>
      <c r="AI71" s="291"/>
      <c r="AJ71" s="289"/>
      <c r="AK71" s="290"/>
      <c r="AL71" s="290"/>
      <c r="AM71" s="291"/>
      <c r="AN71" s="289"/>
      <c r="AO71" s="290"/>
      <c r="AP71" s="290"/>
      <c r="AQ71" s="291"/>
      <c r="AR71" s="289"/>
      <c r="AS71" s="290"/>
      <c r="AT71" s="290"/>
      <c r="AU71" s="291"/>
      <c r="AV71" s="289"/>
      <c r="AW71" s="290"/>
      <c r="AX71" s="290"/>
      <c r="AY71" s="291"/>
      <c r="AZ71" s="289"/>
      <c r="BA71" s="290"/>
      <c r="BB71" s="290"/>
      <c r="BC71" s="291"/>
      <c r="BD71" s="289"/>
      <c r="BE71" s="290"/>
      <c r="BF71" s="290"/>
      <c r="BG71" s="291"/>
      <c r="BH71" s="239"/>
      <c r="BI71" s="239"/>
      <c r="BJ71" s="239"/>
      <c r="BK71" s="239"/>
      <c r="BL71" s="239"/>
      <c r="BM71" s="239"/>
      <c r="BN71" s="239"/>
      <c r="BO71" s="292"/>
    </row>
    <row r="72" spans="2:67" ht="7.5" customHeight="1" thickTop="1" x14ac:dyDescent="0.3"/>
  </sheetData>
  <mergeCells count="420"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showGridLines="0" zoomScale="130" zoomScaleNormal="130" workbookViewId="0">
      <selection activeCell="C10" sqref="C10"/>
    </sheetView>
  </sheetViews>
  <sheetFormatPr defaultColWidth="8.453125" defaultRowHeight="14.4" x14ac:dyDescent="0.3"/>
  <cols>
    <col min="1" max="1" width="13" customWidth="1"/>
    <col min="2" max="3" width="13.26953125" customWidth="1"/>
    <col min="4" max="4" width="13.08984375" customWidth="1"/>
  </cols>
  <sheetData>
    <row r="1" spans="1:4" x14ac:dyDescent="0.3">
      <c r="A1" s="293" t="s">
        <v>167</v>
      </c>
      <c r="B1" s="293"/>
      <c r="C1" s="293" t="s">
        <v>166</v>
      </c>
      <c r="D1" s="293"/>
    </row>
    <row r="2" spans="1:4" s="3" customFormat="1" ht="16.5" customHeight="1" x14ac:dyDescent="0.3">
      <c r="A2" s="29" t="s">
        <v>99</v>
      </c>
      <c r="B2" s="30" t="s">
        <v>100</v>
      </c>
      <c r="C2" s="30" t="s">
        <v>100</v>
      </c>
      <c r="D2" s="43" t="s">
        <v>101</v>
      </c>
    </row>
    <row r="3" spans="1:4" x14ac:dyDescent="0.3">
      <c r="A3" s="31" t="s">
        <v>102</v>
      </c>
      <c r="B3" s="31">
        <v>920</v>
      </c>
      <c r="C3" s="57">
        <v>960</v>
      </c>
      <c r="D3" s="55">
        <v>45200</v>
      </c>
    </row>
    <row r="4" spans="1:4" x14ac:dyDescent="0.3">
      <c r="A4" s="31" t="s">
        <v>103</v>
      </c>
      <c r="B4" s="31">
        <v>853</v>
      </c>
      <c r="C4" s="57">
        <v>898</v>
      </c>
      <c r="D4" s="56">
        <v>45206</v>
      </c>
    </row>
    <row r="5" spans="1:4" x14ac:dyDescent="0.3">
      <c r="A5" s="31" t="s">
        <v>104</v>
      </c>
      <c r="B5" s="31">
        <v>854</v>
      </c>
      <c r="C5" s="57">
        <v>893</v>
      </c>
      <c r="D5" s="56">
        <v>45203</v>
      </c>
    </row>
    <row r="6" spans="1:4" x14ac:dyDescent="0.3">
      <c r="A6" s="31" t="s">
        <v>105</v>
      </c>
      <c r="B6" s="31">
        <v>883</v>
      </c>
      <c r="C6" s="57">
        <v>923</v>
      </c>
      <c r="D6" s="56">
        <v>45200</v>
      </c>
    </row>
    <row r="7" spans="1:4" x14ac:dyDescent="0.3">
      <c r="A7" s="31" t="s">
        <v>106</v>
      </c>
      <c r="B7" s="31">
        <v>853</v>
      </c>
      <c r="C7" s="57">
        <v>897</v>
      </c>
      <c r="D7" s="56">
        <v>45200</v>
      </c>
    </row>
    <row r="8" spans="1:4" x14ac:dyDescent="0.3">
      <c r="A8" s="31" t="s">
        <v>2</v>
      </c>
      <c r="B8" s="31">
        <v>854</v>
      </c>
      <c r="C8" s="57">
        <v>900</v>
      </c>
      <c r="D8" s="56">
        <v>45213</v>
      </c>
    </row>
    <row r="9" spans="1:4" x14ac:dyDescent="0.3">
      <c r="A9" s="31" t="s">
        <v>107</v>
      </c>
      <c r="B9" s="31">
        <v>858</v>
      </c>
      <c r="C9" s="57">
        <v>900</v>
      </c>
      <c r="D9" s="56">
        <v>45200</v>
      </c>
    </row>
    <row r="10" spans="1:4" x14ac:dyDescent="0.3">
      <c r="A10" s="31" t="s">
        <v>108</v>
      </c>
      <c r="B10" s="31">
        <v>911</v>
      </c>
      <c r="C10" s="57">
        <v>953</v>
      </c>
      <c r="D10" s="56">
        <v>45200</v>
      </c>
    </row>
    <row r="11" spans="1:4" x14ac:dyDescent="0.3">
      <c r="A11" s="31" t="s">
        <v>109</v>
      </c>
      <c r="B11" s="31">
        <v>913</v>
      </c>
      <c r="C11" s="57">
        <v>954</v>
      </c>
      <c r="D11" s="56">
        <v>45200</v>
      </c>
    </row>
    <row r="12" spans="1:4" x14ac:dyDescent="0.3">
      <c r="A12" s="31" t="s">
        <v>110</v>
      </c>
      <c r="B12" s="31">
        <v>895</v>
      </c>
      <c r="C12" s="57">
        <v>935</v>
      </c>
      <c r="D12" s="56">
        <v>45204</v>
      </c>
    </row>
    <row r="13" spans="1:4" x14ac:dyDescent="0.3">
      <c r="A13" s="31" t="s">
        <v>111</v>
      </c>
      <c r="B13" s="31">
        <v>987</v>
      </c>
      <c r="C13" s="57">
        <v>1028</v>
      </c>
      <c r="D13" s="56">
        <v>45200</v>
      </c>
    </row>
    <row r="14" spans="1:4" x14ac:dyDescent="0.3">
      <c r="A14" s="31" t="s">
        <v>112</v>
      </c>
      <c r="B14" s="31">
        <v>984</v>
      </c>
      <c r="C14" s="57">
        <v>1026</v>
      </c>
      <c r="D14" s="56">
        <v>45200</v>
      </c>
    </row>
    <row r="15" spans="1:4" x14ac:dyDescent="0.3">
      <c r="A15" s="31" t="s">
        <v>113</v>
      </c>
      <c r="B15" s="32">
        <v>1072</v>
      </c>
      <c r="C15" s="57">
        <v>1113</v>
      </c>
      <c r="D15" s="56">
        <v>45200</v>
      </c>
    </row>
    <row r="16" spans="1:4" x14ac:dyDescent="0.3">
      <c r="A16" s="31" t="s">
        <v>114</v>
      </c>
      <c r="B16" s="32">
        <v>1071</v>
      </c>
      <c r="C16" s="57">
        <v>1112</v>
      </c>
      <c r="D16" s="56">
        <v>45200</v>
      </c>
    </row>
    <row r="17" spans="1:4" x14ac:dyDescent="0.3">
      <c r="A17" s="31" t="s">
        <v>115</v>
      </c>
      <c r="B17" s="31">
        <v>890</v>
      </c>
      <c r="C17" s="57">
        <v>931</v>
      </c>
      <c r="D17" s="56">
        <v>45200</v>
      </c>
    </row>
    <row r="18" spans="1:4" x14ac:dyDescent="0.3">
      <c r="A18" s="31" t="s">
        <v>116</v>
      </c>
      <c r="B18" s="31">
        <v>908</v>
      </c>
      <c r="C18" s="57">
        <v>948</v>
      </c>
      <c r="D18" s="56">
        <v>45200</v>
      </c>
    </row>
    <row r="19" spans="1:4" x14ac:dyDescent="0.3">
      <c r="A19" s="31" t="s">
        <v>117</v>
      </c>
      <c r="B19" s="31">
        <v>891</v>
      </c>
      <c r="C19" s="57">
        <v>933</v>
      </c>
      <c r="D19" s="56">
        <v>45207</v>
      </c>
    </row>
    <row r="20" spans="1:4" x14ac:dyDescent="0.3">
      <c r="A20" s="31" t="s">
        <v>118</v>
      </c>
      <c r="B20" s="31">
        <v>888</v>
      </c>
      <c r="C20" s="57">
        <v>931</v>
      </c>
      <c r="D20" s="56">
        <v>45200</v>
      </c>
    </row>
    <row r="21" spans="1:4" x14ac:dyDescent="0.3">
      <c r="A21" s="31" t="s">
        <v>119</v>
      </c>
      <c r="B21" s="31">
        <v>898</v>
      </c>
      <c r="C21" s="57">
        <v>938</v>
      </c>
      <c r="D21" s="56">
        <v>45200</v>
      </c>
    </row>
    <row r="22" spans="1:4" x14ac:dyDescent="0.3">
      <c r="A22" s="31" t="s">
        <v>120</v>
      </c>
      <c r="B22" s="31">
        <v>908</v>
      </c>
      <c r="C22" s="57">
        <v>948</v>
      </c>
      <c r="D22" s="56">
        <v>45200</v>
      </c>
    </row>
    <row r="23" spans="1:4" x14ac:dyDescent="0.3">
      <c r="A23" s="31" t="s">
        <v>121</v>
      </c>
      <c r="B23" s="31">
        <v>910</v>
      </c>
      <c r="C23" s="57">
        <v>950</v>
      </c>
      <c r="D23" s="56">
        <v>45200</v>
      </c>
    </row>
    <row r="24" spans="1:4" x14ac:dyDescent="0.3">
      <c r="A24" s="31" t="s">
        <v>122</v>
      </c>
      <c r="B24" s="31">
        <v>944</v>
      </c>
      <c r="C24" s="57">
        <v>984</v>
      </c>
      <c r="D24" s="56">
        <v>45200</v>
      </c>
    </row>
    <row r="25" spans="1:4" x14ac:dyDescent="0.3">
      <c r="A25" s="31" t="s">
        <v>123</v>
      </c>
      <c r="B25" s="31">
        <v>986</v>
      </c>
      <c r="C25" s="57">
        <v>1027</v>
      </c>
      <c r="D25" s="56">
        <v>45200</v>
      </c>
    </row>
    <row r="26" spans="1:4" x14ac:dyDescent="0.3">
      <c r="A26" s="31" t="s">
        <v>124</v>
      </c>
      <c r="B26" s="31">
        <v>933</v>
      </c>
      <c r="C26" s="57">
        <v>973</v>
      </c>
      <c r="D26" s="56">
        <v>45200</v>
      </c>
    </row>
    <row r="27" spans="1:4" x14ac:dyDescent="0.3">
      <c r="A27" s="31" t="s">
        <v>125</v>
      </c>
      <c r="B27" s="31">
        <v>927</v>
      </c>
      <c r="C27" s="57">
        <v>967</v>
      </c>
      <c r="D27" s="56">
        <v>45200</v>
      </c>
    </row>
    <row r="28" spans="1:4" x14ac:dyDescent="0.3">
      <c r="A28" s="31" t="s">
        <v>126</v>
      </c>
      <c r="B28" s="31">
        <v>968</v>
      </c>
      <c r="C28" s="57">
        <v>1008</v>
      </c>
      <c r="D28" s="56">
        <v>45205</v>
      </c>
    </row>
    <row r="29" spans="1:4" x14ac:dyDescent="0.3">
      <c r="A29" s="31" t="s">
        <v>127</v>
      </c>
      <c r="B29" s="31">
        <v>1023</v>
      </c>
      <c r="C29" s="57">
        <v>1064</v>
      </c>
      <c r="D29" s="56">
        <v>45200</v>
      </c>
    </row>
    <row r="30" spans="1:4" x14ac:dyDescent="0.3">
      <c r="A30" s="31" t="s">
        <v>128</v>
      </c>
      <c r="B30" s="31">
        <v>960</v>
      </c>
      <c r="C30" s="57">
        <v>1001</v>
      </c>
      <c r="D30" s="56">
        <v>45200</v>
      </c>
    </row>
    <row r="31" spans="1:4" x14ac:dyDescent="0.3">
      <c r="A31" s="31" t="s">
        <v>129</v>
      </c>
      <c r="B31" s="31">
        <v>896</v>
      </c>
      <c r="C31" s="57">
        <v>936</v>
      </c>
      <c r="D31" s="56">
        <v>45200</v>
      </c>
    </row>
    <row r="32" spans="1:4" x14ac:dyDescent="0.3">
      <c r="A32" s="31" t="s">
        <v>130</v>
      </c>
      <c r="B32" s="31">
        <v>889</v>
      </c>
      <c r="C32" s="57">
        <v>929</v>
      </c>
      <c r="D32" s="56">
        <v>45200</v>
      </c>
    </row>
    <row r="33" spans="1:4" x14ac:dyDescent="0.3">
      <c r="A33" s="31" t="s">
        <v>131</v>
      </c>
      <c r="B33" s="31">
        <v>854</v>
      </c>
      <c r="C33" s="57">
        <v>900</v>
      </c>
      <c r="D33" s="56">
        <v>45204</v>
      </c>
    </row>
    <row r="34" spans="1:4" x14ac:dyDescent="0.3">
      <c r="A34" s="31" t="s">
        <v>132</v>
      </c>
      <c r="B34" s="31">
        <v>857</v>
      </c>
      <c r="C34" s="57">
        <v>904</v>
      </c>
      <c r="D34" s="56">
        <v>45205</v>
      </c>
    </row>
    <row r="35" spans="1:4" x14ac:dyDescent="0.3">
      <c r="A35" s="31" t="s">
        <v>133</v>
      </c>
      <c r="B35" s="31">
        <v>892</v>
      </c>
      <c r="C35" s="57">
        <v>932</v>
      </c>
      <c r="D35" s="56">
        <v>45200</v>
      </c>
    </row>
    <row r="36" spans="1:4" x14ac:dyDescent="0.3">
      <c r="A36" s="31" t="s">
        <v>134</v>
      </c>
      <c r="B36" s="31">
        <v>930</v>
      </c>
      <c r="C36" s="57">
        <v>970</v>
      </c>
      <c r="D36" s="56">
        <v>45200</v>
      </c>
    </row>
    <row r="37" spans="1:4" x14ac:dyDescent="0.3">
      <c r="A37" s="31" t="s">
        <v>135</v>
      </c>
      <c r="B37" s="31">
        <v>888</v>
      </c>
      <c r="C37" s="57">
        <v>928</v>
      </c>
      <c r="D37" s="56">
        <v>45200</v>
      </c>
    </row>
    <row r="38" spans="1:4" x14ac:dyDescent="0.3">
      <c r="A38" s="31" t="s">
        <v>136</v>
      </c>
      <c r="B38" s="31">
        <v>855</v>
      </c>
      <c r="C38" s="57">
        <v>896</v>
      </c>
      <c r="D38" s="56">
        <v>45200</v>
      </c>
    </row>
    <row r="39" spans="1:4" x14ac:dyDescent="0.3">
      <c r="A39" s="31" t="s">
        <v>137</v>
      </c>
      <c r="B39" s="31">
        <v>878</v>
      </c>
      <c r="C39" s="57">
        <v>918</v>
      </c>
      <c r="D39" s="56">
        <v>45200</v>
      </c>
    </row>
    <row r="40" spans="1:4" x14ac:dyDescent="0.3">
      <c r="A40" s="31" t="s">
        <v>138</v>
      </c>
      <c r="B40" s="31">
        <v>853</v>
      </c>
      <c r="C40" s="57">
        <v>897</v>
      </c>
      <c r="D40" s="56">
        <v>45205</v>
      </c>
    </row>
    <row r="41" spans="1:4" x14ac:dyDescent="0.3">
      <c r="A41" s="31" t="s">
        <v>139</v>
      </c>
      <c r="B41" s="31">
        <v>853</v>
      </c>
      <c r="C41" s="57">
        <v>897</v>
      </c>
      <c r="D41" s="56">
        <v>45207</v>
      </c>
    </row>
    <row r="42" spans="1:4" x14ac:dyDescent="0.3">
      <c r="A42" s="31" t="s">
        <v>140</v>
      </c>
      <c r="B42" s="31">
        <v>900</v>
      </c>
      <c r="C42" s="57">
        <v>941</v>
      </c>
      <c r="D42" s="56">
        <v>45205</v>
      </c>
    </row>
    <row r="43" spans="1:4" x14ac:dyDescent="0.3">
      <c r="A43" s="31" t="s">
        <v>141</v>
      </c>
      <c r="B43" s="31">
        <v>853</v>
      </c>
      <c r="C43" s="57">
        <v>900</v>
      </c>
      <c r="D43" s="56">
        <v>45213</v>
      </c>
    </row>
    <row r="44" spans="1:4" x14ac:dyDescent="0.3">
      <c r="A44" s="31" t="s">
        <v>142</v>
      </c>
      <c r="B44" s="31">
        <v>853</v>
      </c>
      <c r="C44" s="57">
        <v>898</v>
      </c>
      <c r="D44" s="56">
        <v>45212</v>
      </c>
    </row>
    <row r="45" spans="1:4" x14ac:dyDescent="0.3">
      <c r="A45" s="31" t="s">
        <v>143</v>
      </c>
      <c r="B45" s="31">
        <v>853</v>
      </c>
      <c r="C45" s="57">
        <v>898</v>
      </c>
      <c r="D45" s="56">
        <v>45207</v>
      </c>
    </row>
    <row r="46" spans="1:4" x14ac:dyDescent="0.3">
      <c r="A46" s="31" t="s">
        <v>144</v>
      </c>
      <c r="B46" s="31">
        <v>854</v>
      </c>
      <c r="C46" s="57">
        <v>899</v>
      </c>
      <c r="D46" s="56">
        <v>45205</v>
      </c>
    </row>
    <row r="47" spans="1:4" x14ac:dyDescent="0.3">
      <c r="A47" s="31" t="s">
        <v>145</v>
      </c>
      <c r="B47" s="31">
        <v>853</v>
      </c>
      <c r="C47" s="57">
        <v>897</v>
      </c>
      <c r="D47" s="56">
        <v>45205</v>
      </c>
    </row>
    <row r="48" spans="1:4" x14ac:dyDescent="0.3">
      <c r="A48" s="31" t="s">
        <v>146</v>
      </c>
      <c r="B48" s="31">
        <v>853</v>
      </c>
      <c r="C48" s="57">
        <v>897</v>
      </c>
      <c r="D48" s="56">
        <v>45205</v>
      </c>
    </row>
    <row r="49" spans="1:4" x14ac:dyDescent="0.3">
      <c r="A49" s="31" t="s">
        <v>147</v>
      </c>
      <c r="B49" s="31">
        <v>853</v>
      </c>
      <c r="C49" s="57">
        <v>896</v>
      </c>
      <c r="D49" s="56">
        <v>45207</v>
      </c>
    </row>
    <row r="53" spans="1:4" x14ac:dyDescent="0.3">
      <c r="A53" s="34"/>
    </row>
    <row r="54" spans="1:4" x14ac:dyDescent="0.3">
      <c r="A54" s="34"/>
    </row>
    <row r="55" spans="1:4" x14ac:dyDescent="0.3">
      <c r="A55" s="34"/>
    </row>
    <row r="56" spans="1:4" x14ac:dyDescent="0.3">
      <c r="A56" s="34"/>
    </row>
    <row r="57" spans="1:4" x14ac:dyDescent="0.3">
      <c r="A57" s="34"/>
    </row>
    <row r="58" spans="1:4" x14ac:dyDescent="0.3">
      <c r="A58" s="34"/>
    </row>
    <row r="59" spans="1:4" x14ac:dyDescent="0.3">
      <c r="A59" s="34"/>
    </row>
    <row r="60" spans="1:4" x14ac:dyDescent="0.3">
      <c r="A60" s="34"/>
    </row>
    <row r="61" spans="1:4" x14ac:dyDescent="0.3">
      <c r="A61" s="34"/>
    </row>
    <row r="62" spans="1:4" x14ac:dyDescent="0.3">
      <c r="A62" s="34"/>
    </row>
    <row r="63" spans="1:4" x14ac:dyDescent="0.3">
      <c r="A63" s="34"/>
    </row>
    <row r="64" spans="1:4" x14ac:dyDescent="0.3">
      <c r="A64" s="34"/>
    </row>
    <row r="65" spans="1:1" x14ac:dyDescent="0.3">
      <c r="A65" s="34"/>
    </row>
    <row r="66" spans="1:1" x14ac:dyDescent="0.3">
      <c r="A66" s="34"/>
    </row>
    <row r="67" spans="1:1" x14ac:dyDescent="0.3">
      <c r="A67" s="34"/>
    </row>
    <row r="68" spans="1:1" x14ac:dyDescent="0.3">
      <c r="A68" s="34"/>
    </row>
    <row r="69" spans="1:1" x14ac:dyDescent="0.3">
      <c r="A69" s="34"/>
    </row>
    <row r="70" spans="1:1" x14ac:dyDescent="0.3">
      <c r="A70" s="34"/>
    </row>
    <row r="71" spans="1:1" x14ac:dyDescent="0.3">
      <c r="A71" s="34"/>
    </row>
    <row r="72" spans="1:1" x14ac:dyDescent="0.3">
      <c r="A72" s="34"/>
    </row>
    <row r="73" spans="1:1" x14ac:dyDescent="0.3">
      <c r="A73" s="34"/>
    </row>
    <row r="74" spans="1:1" x14ac:dyDescent="0.3">
      <c r="A74" s="34"/>
    </row>
    <row r="75" spans="1:1" x14ac:dyDescent="0.3">
      <c r="A75" s="34"/>
    </row>
    <row r="76" spans="1:1" x14ac:dyDescent="0.3">
      <c r="A76" s="34"/>
    </row>
    <row r="77" spans="1:1" x14ac:dyDescent="0.3">
      <c r="A77" s="34"/>
    </row>
    <row r="78" spans="1:1" x14ac:dyDescent="0.3">
      <c r="A78" s="34"/>
    </row>
    <row r="79" spans="1:1" x14ac:dyDescent="0.3">
      <c r="A79" s="34"/>
    </row>
    <row r="80" spans="1:1" x14ac:dyDescent="0.3">
      <c r="A80" s="34"/>
    </row>
    <row r="81" spans="1:1" x14ac:dyDescent="0.3">
      <c r="A81" s="34"/>
    </row>
    <row r="82" spans="1:1" x14ac:dyDescent="0.3">
      <c r="A82" s="34"/>
    </row>
    <row r="83" spans="1:1" x14ac:dyDescent="0.3">
      <c r="A83" s="34"/>
    </row>
    <row r="84" spans="1:1" x14ac:dyDescent="0.3">
      <c r="A84" s="34"/>
    </row>
    <row r="85" spans="1:1" x14ac:dyDescent="0.3">
      <c r="A85" s="34"/>
    </row>
    <row r="86" spans="1:1" x14ac:dyDescent="0.3">
      <c r="A86" s="34"/>
    </row>
    <row r="87" spans="1:1" x14ac:dyDescent="0.3">
      <c r="A87" s="34"/>
    </row>
    <row r="88" spans="1:1" x14ac:dyDescent="0.3">
      <c r="A88" s="34"/>
    </row>
    <row r="89" spans="1:1" x14ac:dyDescent="0.3">
      <c r="A89" s="34"/>
    </row>
    <row r="90" spans="1:1" x14ac:dyDescent="0.3">
      <c r="A90" s="34"/>
    </row>
    <row r="91" spans="1:1" x14ac:dyDescent="0.3">
      <c r="A91" s="34"/>
    </row>
    <row r="92" spans="1:1" x14ac:dyDescent="0.3">
      <c r="A92" s="34"/>
    </row>
    <row r="93" spans="1:1" x14ac:dyDescent="0.3">
      <c r="A93" s="34"/>
    </row>
    <row r="94" spans="1:1" x14ac:dyDescent="0.3">
      <c r="A94" s="34"/>
    </row>
    <row r="95" spans="1:1" x14ac:dyDescent="0.3">
      <c r="A95" s="34"/>
    </row>
    <row r="96" spans="1:1" x14ac:dyDescent="0.3">
      <c r="A96" s="34"/>
    </row>
    <row r="97" spans="1:1" x14ac:dyDescent="0.3">
      <c r="A97" s="34"/>
    </row>
    <row r="98" spans="1:1" x14ac:dyDescent="0.3">
      <c r="A98" s="34"/>
    </row>
    <row r="99" spans="1:1" x14ac:dyDescent="0.3">
      <c r="A99" s="34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51</vt:i4>
      </vt:variant>
    </vt:vector>
  </HeadingPairs>
  <TitlesOfParts>
    <vt:vector size="55" baseType="lpstr">
      <vt:lpstr>【賃金引上げ枠（＋50円以上)】セルフチェックシート</vt:lpstr>
      <vt:lpstr>【賃上げ加点（＋30円以上)】セルフチェックシート</vt:lpstr>
      <vt:lpstr>【サンプル】賃金台帳</vt:lpstr>
      <vt:lpstr>※参考参照データ</vt:lpstr>
      <vt:lpstr>【サンプル】賃金台帳!Print_Area</vt:lpstr>
      <vt:lpstr>'【賃金引上げ枠（＋50円以上)】セルフチェックシート'!Print_Area</vt:lpstr>
      <vt:lpstr>'【賃上げ加点（＋30円以上)】セルフチェックシート'!Print_Area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土屋 大樹</cp:lastModifiedBy>
  <cp:revision/>
  <cp:lastPrinted>2024-01-30T00:21:19Z</cp:lastPrinted>
  <dcterms:created xsi:type="dcterms:W3CDTF">2019-11-13T06:21:22Z</dcterms:created>
  <dcterms:modified xsi:type="dcterms:W3CDTF">2024-02-08T01:19:35Z</dcterms:modified>
  <cp:category/>
  <cp:contentStatus/>
</cp:coreProperties>
</file>